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heresa/Dropbox/ASE in HPV OPSCC and AKT3/Supplemental data/"/>
    </mc:Choice>
  </mc:AlternateContent>
  <bookViews>
    <workbookView xWindow="3580" yWindow="920" windowWidth="25220" windowHeight="16000"/>
  </bookViews>
  <sheets>
    <sheet name="ClinicalData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H56" i="3"/>
  <c r="H55" i="3"/>
  <c r="H54" i="3"/>
  <c r="H53" i="3"/>
  <c r="K58" i="3"/>
  <c r="K57" i="3"/>
  <c r="K56" i="3"/>
  <c r="K55" i="3"/>
  <c r="K54" i="3"/>
  <c r="K53" i="3"/>
  <c r="N56" i="3"/>
  <c r="N55" i="3"/>
  <c r="E54" i="3"/>
  <c r="E55" i="3"/>
  <c r="E53" i="3"/>
  <c r="B55" i="3"/>
  <c r="B54" i="3"/>
  <c r="C56" i="3"/>
  <c r="C53" i="3"/>
  <c r="F51" i="3"/>
  <c r="E86" i="3"/>
  <c r="F79" i="3"/>
  <c r="E87" i="3"/>
  <c r="F80" i="3"/>
  <c r="E85" i="3"/>
  <c r="F78" i="3"/>
  <c r="D85" i="3"/>
  <c r="D86" i="3"/>
  <c r="C85" i="3"/>
  <c r="B85" i="3"/>
  <c r="B87" i="3"/>
  <c r="B86" i="3"/>
  <c r="M56" i="3"/>
  <c r="M55" i="3"/>
  <c r="G57" i="3"/>
  <c r="M54" i="3"/>
  <c r="M53" i="3"/>
  <c r="J54" i="3"/>
  <c r="J55" i="3"/>
  <c r="J56" i="3"/>
  <c r="J57" i="3"/>
  <c r="J58" i="3"/>
  <c r="J53" i="3"/>
  <c r="G54" i="3"/>
  <c r="G55" i="3"/>
  <c r="G56" i="3"/>
  <c r="G53" i="3"/>
  <c r="B53" i="3"/>
</calcChain>
</file>

<file path=xl/comments1.xml><?xml version="1.0" encoding="utf-8"?>
<comments xmlns="http://schemas.openxmlformats.org/spreadsheetml/2006/main">
  <authors>
    <author>Daria</author>
  </authors>
  <commentList>
    <comment ref="R88" authorId="0">
      <text>
        <r>
          <rPr>
            <b/>
            <sz val="9"/>
            <color indexed="81"/>
            <rFont val="Tahoma"/>
            <family val="2"/>
          </rPr>
          <t>Daria:</t>
        </r>
        <r>
          <rPr>
            <sz val="9"/>
            <color indexed="81"/>
            <rFont val="Tahoma"/>
            <family val="2"/>
          </rPr>
          <t xml:space="preserve">
Eber negative
</t>
        </r>
      </text>
    </comment>
  </commentList>
</comments>
</file>

<file path=xl/sharedStrings.xml><?xml version="1.0" encoding="utf-8"?>
<sst xmlns="http://schemas.openxmlformats.org/spreadsheetml/2006/main" count="100" uniqueCount="44">
  <si>
    <t>T stage</t>
  </si>
  <si>
    <t>M stage</t>
  </si>
  <si>
    <t>Date of recurrence</t>
  </si>
  <si>
    <t>Age</t>
  </si>
  <si>
    <t>Gender (M=1, F=0)</t>
  </si>
  <si>
    <t>N stage</t>
  </si>
  <si>
    <t>2A</t>
  </si>
  <si>
    <t>2B</t>
  </si>
  <si>
    <t>2C</t>
  </si>
  <si>
    <t>TNM stage</t>
  </si>
  <si>
    <t>X</t>
  </si>
  <si>
    <t>Race (1=White, 2=Black, 3=Asian, 4=other)</t>
  </si>
  <si>
    <t>Smoking history (0=none, 1=current, 2=prior)</t>
  </si>
  <si>
    <t>Recurrence (1=Y, 0=N)</t>
  </si>
  <si>
    <t>Time to recurrence (months)</t>
  </si>
  <si>
    <t>Survival (months)</t>
  </si>
  <si>
    <t>Overall HPV (0=HPV-, 1=HPV+)</t>
  </si>
  <si>
    <t>P16 Status (0=p16-, 1=p16+, X=unavail)</t>
  </si>
  <si>
    <t>HPV ISH (0=HPV-, 1=HPV+, X=unavail)</t>
  </si>
  <si>
    <t>NORMALS (n=25)</t>
  </si>
  <si>
    <t>Overall Survival (1=Alive, 0=Died)</t>
  </si>
  <si>
    <t>Time to last clinical follow up (months)</t>
  </si>
  <si>
    <t>PCR HPV status (0=HPV-, 1=HPV+, blank=not tested)</t>
  </si>
  <si>
    <t>T1</t>
  </si>
  <si>
    <t>T2</t>
  </si>
  <si>
    <t>T3</t>
  </si>
  <si>
    <t>T4</t>
  </si>
  <si>
    <t>n stage</t>
  </si>
  <si>
    <t>t stage</t>
  </si>
  <si>
    <t>%</t>
  </si>
  <si>
    <t>TMN</t>
  </si>
  <si>
    <t>T0</t>
  </si>
  <si>
    <t>*tumors 8, 33, 39 did not pass RIN (RNA Integrity Number) quality thresholds; sample 28 was incomplete process within sequencing analysis</t>
  </si>
  <si>
    <t>med</t>
  </si>
  <si>
    <t>min</t>
  </si>
  <si>
    <t>max</t>
  </si>
  <si>
    <t>Sex (male)</t>
  </si>
  <si>
    <t>Race (% white)</t>
  </si>
  <si>
    <t>smoking</t>
  </si>
  <si>
    <t>never</t>
  </si>
  <si>
    <t>current</t>
  </si>
  <si>
    <t>former</t>
  </si>
  <si>
    <t>TUMOR code (n=46)*</t>
  </si>
  <si>
    <t>Supplemental Table 2. Summary of sample cohort clinical data in tumors and normal samples including age, gender, race, smoking history, TNM stage, recurrence, follow up time, survival and HPV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</si>
</sst>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14" fontId="8" fillId="3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92"/>
  <sheetViews>
    <sheetView tabSelected="1" workbookViewId="0"/>
  </sheetViews>
  <sheetFormatPr baseColWidth="10" defaultColWidth="8.83203125" defaultRowHeight="15" x14ac:dyDescent="0.2"/>
  <cols>
    <col min="1" max="1" width="13.5" style="12" customWidth="1"/>
    <col min="2" max="2" width="9.33203125" style="12" bestFit="1" customWidth="1"/>
    <col min="3" max="3" width="11" style="12" customWidth="1"/>
    <col min="4" max="4" width="9.83203125" style="12" customWidth="1"/>
    <col min="5" max="5" width="10.5" style="12" customWidth="1"/>
    <col min="6" max="6" width="8.5" style="12" customWidth="1"/>
    <col min="7" max="9" width="9.33203125" style="12" customWidth="1"/>
    <col min="10" max="10" width="10.83203125" style="15" customWidth="1"/>
    <col min="11" max="11" width="11.1640625" style="12" customWidth="1"/>
    <col min="12" max="12" width="10.6640625" style="12" customWidth="1"/>
    <col min="13" max="13" width="11.5" style="12" customWidth="1"/>
    <col min="14" max="14" width="11.5" style="18" customWidth="1"/>
    <col min="15" max="15" width="11.5" style="12" customWidth="1"/>
    <col min="16" max="16" width="16.5" style="12" customWidth="1"/>
    <col min="17" max="17" width="10.5" style="12" customWidth="1"/>
    <col min="18" max="18" width="10.83203125" style="12" customWidth="1"/>
    <col min="19" max="19" width="9.33203125" style="12" bestFit="1" customWidth="1"/>
    <col min="20" max="16384" width="8.83203125" style="12"/>
  </cols>
  <sheetData>
    <row r="1" spans="1:19" x14ac:dyDescent="0.2">
      <c r="A1" s="29" t="s">
        <v>43</v>
      </c>
    </row>
    <row r="3" spans="1:19" s="16" customFormat="1" ht="75" x14ac:dyDescent="0.2">
      <c r="A3" s="22" t="s">
        <v>42</v>
      </c>
      <c r="B3" s="23" t="s">
        <v>3</v>
      </c>
      <c r="C3" s="23" t="s">
        <v>4</v>
      </c>
      <c r="D3" s="23" t="s">
        <v>11</v>
      </c>
      <c r="E3" s="23" t="s">
        <v>12</v>
      </c>
      <c r="F3" s="23" t="s">
        <v>0</v>
      </c>
      <c r="G3" s="23" t="s">
        <v>5</v>
      </c>
      <c r="H3" s="23" t="s">
        <v>1</v>
      </c>
      <c r="I3" s="23" t="s">
        <v>9</v>
      </c>
      <c r="J3" s="23" t="s">
        <v>13</v>
      </c>
      <c r="K3" s="23" t="s">
        <v>2</v>
      </c>
      <c r="L3" s="23" t="s">
        <v>14</v>
      </c>
      <c r="M3" s="23" t="s">
        <v>21</v>
      </c>
      <c r="N3" s="24" t="s">
        <v>20</v>
      </c>
      <c r="O3" s="25" t="s">
        <v>15</v>
      </c>
      <c r="P3" s="23" t="s">
        <v>22</v>
      </c>
      <c r="Q3" s="23" t="s">
        <v>17</v>
      </c>
      <c r="R3" s="23" t="s">
        <v>18</v>
      </c>
      <c r="S3" s="23" t="s">
        <v>16</v>
      </c>
    </row>
    <row r="4" spans="1:19" s="26" customFormat="1" x14ac:dyDescent="0.2">
      <c r="A4" s="2">
        <v>1</v>
      </c>
      <c r="B4" s="2">
        <v>47</v>
      </c>
      <c r="C4" s="2">
        <v>1</v>
      </c>
      <c r="D4" s="2">
        <v>1</v>
      </c>
      <c r="E4" s="2">
        <v>0</v>
      </c>
      <c r="F4" s="2">
        <v>2</v>
      </c>
      <c r="G4" s="2" t="s">
        <v>6</v>
      </c>
      <c r="H4" s="2">
        <v>0</v>
      </c>
      <c r="I4" s="2">
        <v>4</v>
      </c>
      <c r="J4" s="2">
        <v>0</v>
      </c>
      <c r="K4" s="2"/>
      <c r="L4" s="2"/>
      <c r="M4" s="4">
        <v>46.127310061601648</v>
      </c>
      <c r="N4" s="5">
        <v>1</v>
      </c>
      <c r="O4" s="2"/>
      <c r="P4" s="11"/>
      <c r="Q4" s="2">
        <v>1</v>
      </c>
      <c r="R4" s="2">
        <v>1</v>
      </c>
      <c r="S4" s="2">
        <v>1</v>
      </c>
    </row>
    <row r="5" spans="1:19" s="26" customFormat="1" x14ac:dyDescent="0.2">
      <c r="A5" s="2">
        <v>2</v>
      </c>
      <c r="B5" s="2">
        <v>56</v>
      </c>
      <c r="C5" s="2">
        <v>1</v>
      </c>
      <c r="D5" s="2">
        <v>1</v>
      </c>
      <c r="E5" s="2">
        <v>1</v>
      </c>
      <c r="F5" s="2">
        <v>0</v>
      </c>
      <c r="G5" s="2">
        <v>1</v>
      </c>
      <c r="H5" s="2">
        <v>0</v>
      </c>
      <c r="I5" s="2">
        <v>3</v>
      </c>
      <c r="J5" s="2">
        <v>0</v>
      </c>
      <c r="K5" s="2"/>
      <c r="L5" s="2"/>
      <c r="M5" s="4">
        <v>22.406570841889117</v>
      </c>
      <c r="N5" s="5">
        <v>1</v>
      </c>
      <c r="O5" s="2"/>
      <c r="P5" s="11">
        <v>1</v>
      </c>
      <c r="Q5" s="2">
        <v>1</v>
      </c>
      <c r="R5" s="2">
        <v>1</v>
      </c>
      <c r="S5" s="2">
        <v>1</v>
      </c>
    </row>
    <row r="6" spans="1:19" s="26" customFormat="1" x14ac:dyDescent="0.2">
      <c r="A6" s="2">
        <v>3</v>
      </c>
      <c r="B6" s="2">
        <v>55</v>
      </c>
      <c r="C6" s="2">
        <v>1</v>
      </c>
      <c r="D6" s="2">
        <v>1</v>
      </c>
      <c r="E6" s="2">
        <v>0</v>
      </c>
      <c r="F6" s="2">
        <v>2</v>
      </c>
      <c r="G6" s="2">
        <v>1</v>
      </c>
      <c r="H6" s="2">
        <v>0</v>
      </c>
      <c r="I6" s="2">
        <v>3</v>
      </c>
      <c r="J6" s="2">
        <v>0</v>
      </c>
      <c r="K6" s="2"/>
      <c r="L6" s="2"/>
      <c r="M6" s="4">
        <v>11.400410677618071</v>
      </c>
      <c r="N6" s="5">
        <v>1</v>
      </c>
      <c r="O6" s="2"/>
      <c r="P6" s="11"/>
      <c r="Q6" s="2">
        <v>1</v>
      </c>
      <c r="R6" s="2">
        <v>1</v>
      </c>
      <c r="S6" s="2">
        <v>1</v>
      </c>
    </row>
    <row r="7" spans="1:19" s="26" customFormat="1" x14ac:dyDescent="0.2">
      <c r="A7" s="2">
        <v>4</v>
      </c>
      <c r="B7" s="2">
        <v>68</v>
      </c>
      <c r="C7" s="2">
        <v>1</v>
      </c>
      <c r="D7" s="2">
        <v>1</v>
      </c>
      <c r="E7" s="2">
        <v>0</v>
      </c>
      <c r="F7" s="2">
        <v>2</v>
      </c>
      <c r="G7" s="2" t="s">
        <v>7</v>
      </c>
      <c r="H7" s="2">
        <v>0</v>
      </c>
      <c r="I7" s="2">
        <v>4</v>
      </c>
      <c r="J7" s="2">
        <v>0</v>
      </c>
      <c r="K7" s="2"/>
      <c r="L7" s="2"/>
      <c r="M7" s="4">
        <v>24.049281314168375</v>
      </c>
      <c r="N7" s="5">
        <v>1</v>
      </c>
      <c r="O7" s="2"/>
      <c r="P7" s="11"/>
      <c r="Q7" s="2">
        <v>1</v>
      </c>
      <c r="R7" s="2">
        <v>1</v>
      </c>
      <c r="S7" s="2">
        <v>1</v>
      </c>
    </row>
    <row r="8" spans="1:19" s="26" customFormat="1" x14ac:dyDescent="0.2">
      <c r="A8" s="2">
        <v>5</v>
      </c>
      <c r="B8" s="2">
        <v>53</v>
      </c>
      <c r="C8" s="2">
        <v>1</v>
      </c>
      <c r="D8" s="2">
        <v>1</v>
      </c>
      <c r="E8" s="2">
        <v>2</v>
      </c>
      <c r="F8" s="2">
        <v>2</v>
      </c>
      <c r="G8" s="2" t="s">
        <v>6</v>
      </c>
      <c r="H8" s="2">
        <v>0</v>
      </c>
      <c r="I8" s="2">
        <v>4</v>
      </c>
      <c r="J8" s="2">
        <v>0</v>
      </c>
      <c r="K8" s="2"/>
      <c r="L8" s="2"/>
      <c r="M8" s="4">
        <v>39.655030800821358</v>
      </c>
      <c r="N8" s="5">
        <v>1</v>
      </c>
      <c r="O8" s="2"/>
      <c r="P8" s="11"/>
      <c r="Q8" s="2">
        <v>1</v>
      </c>
      <c r="R8" s="2">
        <v>1</v>
      </c>
      <c r="S8" s="2">
        <v>1</v>
      </c>
    </row>
    <row r="9" spans="1:19" s="26" customFormat="1" x14ac:dyDescent="0.2">
      <c r="A9" s="2">
        <v>6</v>
      </c>
      <c r="B9" s="2">
        <v>54</v>
      </c>
      <c r="C9" s="2">
        <v>0</v>
      </c>
      <c r="D9" s="2">
        <v>1</v>
      </c>
      <c r="E9" s="2">
        <v>1</v>
      </c>
      <c r="F9" s="2">
        <v>1</v>
      </c>
      <c r="G9" s="2" t="s">
        <v>7</v>
      </c>
      <c r="H9" s="2">
        <v>0</v>
      </c>
      <c r="I9" s="2">
        <v>4</v>
      </c>
      <c r="J9" s="2">
        <v>0</v>
      </c>
      <c r="K9" s="2"/>
      <c r="L9" s="2"/>
      <c r="M9" s="4">
        <v>22.702258726899384</v>
      </c>
      <c r="N9" s="5">
        <v>1</v>
      </c>
      <c r="O9" s="2"/>
      <c r="P9" s="11">
        <v>1</v>
      </c>
      <c r="Q9" s="2">
        <v>1</v>
      </c>
      <c r="R9" s="2">
        <v>1</v>
      </c>
      <c r="S9" s="2">
        <v>1</v>
      </c>
    </row>
    <row r="10" spans="1:19" s="26" customFormat="1" x14ac:dyDescent="0.2">
      <c r="A10" s="2">
        <v>7</v>
      </c>
      <c r="B10" s="2">
        <v>64</v>
      </c>
      <c r="C10" s="2">
        <v>0</v>
      </c>
      <c r="D10" s="2">
        <v>1</v>
      </c>
      <c r="E10" s="2">
        <v>0</v>
      </c>
      <c r="F10" s="2">
        <v>2</v>
      </c>
      <c r="G10" s="2" t="s">
        <v>6</v>
      </c>
      <c r="H10" s="2">
        <v>0</v>
      </c>
      <c r="I10" s="5">
        <v>4</v>
      </c>
      <c r="J10" s="2">
        <v>0</v>
      </c>
      <c r="K10" s="2"/>
      <c r="L10" s="2"/>
      <c r="M10" s="4">
        <v>55.523613963039018</v>
      </c>
      <c r="N10" s="5">
        <v>1</v>
      </c>
      <c r="O10" s="12"/>
      <c r="P10" s="11">
        <v>1</v>
      </c>
      <c r="Q10" s="2">
        <v>1</v>
      </c>
      <c r="R10" s="2">
        <v>1</v>
      </c>
      <c r="S10" s="2">
        <v>1</v>
      </c>
    </row>
    <row r="11" spans="1:19" s="26" customFormat="1" x14ac:dyDescent="0.2">
      <c r="A11" s="2">
        <v>9</v>
      </c>
      <c r="B11" s="2">
        <v>55</v>
      </c>
      <c r="C11" s="2">
        <v>1</v>
      </c>
      <c r="D11" s="2">
        <v>1</v>
      </c>
      <c r="E11" s="2">
        <v>1</v>
      </c>
      <c r="F11" s="2">
        <v>1</v>
      </c>
      <c r="G11" s="2" t="s">
        <v>7</v>
      </c>
      <c r="H11" s="2">
        <v>0</v>
      </c>
      <c r="I11" s="2">
        <v>4</v>
      </c>
      <c r="J11" s="2">
        <v>0</v>
      </c>
      <c r="K11" s="2"/>
      <c r="L11" s="2"/>
      <c r="M11" s="4">
        <v>128.39425051334703</v>
      </c>
      <c r="N11" s="5">
        <v>1</v>
      </c>
      <c r="O11" s="2"/>
      <c r="P11" s="11"/>
      <c r="Q11" s="2" t="s">
        <v>10</v>
      </c>
      <c r="R11" s="2">
        <v>1</v>
      </c>
      <c r="S11" s="2">
        <v>1</v>
      </c>
    </row>
    <row r="12" spans="1:19" s="26" customFormat="1" x14ac:dyDescent="0.2">
      <c r="A12" s="2">
        <v>10</v>
      </c>
      <c r="B12" s="2">
        <v>37</v>
      </c>
      <c r="C12" s="2">
        <v>0</v>
      </c>
      <c r="D12" s="2">
        <v>1</v>
      </c>
      <c r="E12" s="2">
        <v>2</v>
      </c>
      <c r="F12" s="2">
        <v>1</v>
      </c>
      <c r="G12" s="2" t="s">
        <v>7</v>
      </c>
      <c r="H12" s="2">
        <v>0</v>
      </c>
      <c r="I12" s="2">
        <v>4</v>
      </c>
      <c r="J12" s="2">
        <v>0</v>
      </c>
      <c r="K12" s="2"/>
      <c r="L12" s="2"/>
      <c r="M12" s="4">
        <v>8.1806981519507183</v>
      </c>
      <c r="N12" s="5">
        <v>1</v>
      </c>
      <c r="O12" s="2"/>
      <c r="P12" s="11"/>
      <c r="Q12" s="2">
        <v>1</v>
      </c>
      <c r="R12" s="2">
        <v>1</v>
      </c>
      <c r="S12" s="2">
        <v>1</v>
      </c>
    </row>
    <row r="13" spans="1:19" s="26" customFormat="1" x14ac:dyDescent="0.2">
      <c r="A13" s="2">
        <v>11</v>
      </c>
      <c r="B13" s="2">
        <v>57</v>
      </c>
      <c r="C13" s="2">
        <v>1</v>
      </c>
      <c r="D13" s="2">
        <v>1</v>
      </c>
      <c r="E13" s="2">
        <v>2</v>
      </c>
      <c r="F13" s="2">
        <v>0</v>
      </c>
      <c r="G13" s="2" t="s">
        <v>6</v>
      </c>
      <c r="H13" s="2">
        <v>0</v>
      </c>
      <c r="I13" s="2">
        <v>4</v>
      </c>
      <c r="J13" s="2">
        <v>0</v>
      </c>
      <c r="K13" s="2"/>
      <c r="L13" s="2"/>
      <c r="M13" s="4">
        <v>79.310061601642715</v>
      </c>
      <c r="N13" s="5">
        <v>1</v>
      </c>
      <c r="O13" s="3"/>
      <c r="P13" s="11">
        <v>1</v>
      </c>
      <c r="Q13" s="2">
        <v>1</v>
      </c>
      <c r="R13" s="2">
        <v>1</v>
      </c>
      <c r="S13" s="2">
        <v>1</v>
      </c>
    </row>
    <row r="14" spans="1:19" s="26" customFormat="1" x14ac:dyDescent="0.2">
      <c r="A14" s="2">
        <v>12</v>
      </c>
      <c r="B14" s="2">
        <v>50</v>
      </c>
      <c r="C14" s="2">
        <v>1</v>
      </c>
      <c r="D14" s="2">
        <v>1</v>
      </c>
      <c r="E14" s="2">
        <v>2</v>
      </c>
      <c r="F14" s="2">
        <v>1</v>
      </c>
      <c r="G14" s="2" t="s">
        <v>6</v>
      </c>
      <c r="H14" s="2">
        <v>0</v>
      </c>
      <c r="I14" s="2">
        <v>4</v>
      </c>
      <c r="J14" s="2">
        <v>0</v>
      </c>
      <c r="K14" s="2"/>
      <c r="L14" s="2"/>
      <c r="M14" s="4">
        <v>65.018480492813154</v>
      </c>
      <c r="N14" s="5">
        <v>1</v>
      </c>
      <c r="O14" s="2"/>
      <c r="P14" s="11">
        <v>1</v>
      </c>
      <c r="Q14" s="2" t="s">
        <v>10</v>
      </c>
      <c r="R14" s="2" t="s">
        <v>10</v>
      </c>
      <c r="S14" s="2">
        <v>1</v>
      </c>
    </row>
    <row r="15" spans="1:19" s="26" customFormat="1" x14ac:dyDescent="0.2">
      <c r="A15" s="2">
        <v>13</v>
      </c>
      <c r="B15" s="2">
        <v>64</v>
      </c>
      <c r="C15" s="2">
        <v>1</v>
      </c>
      <c r="D15" s="2">
        <v>1</v>
      </c>
      <c r="E15" s="2">
        <v>0</v>
      </c>
      <c r="F15" s="2">
        <v>1</v>
      </c>
      <c r="G15" s="2">
        <v>3</v>
      </c>
      <c r="H15" s="2">
        <v>0</v>
      </c>
      <c r="I15" s="2">
        <v>4</v>
      </c>
      <c r="J15" s="2">
        <v>0</v>
      </c>
      <c r="K15" s="2"/>
      <c r="L15" s="2"/>
      <c r="M15" s="4">
        <v>76.484599589322386</v>
      </c>
      <c r="N15" s="5">
        <v>1</v>
      </c>
      <c r="O15" s="2"/>
      <c r="P15" s="11"/>
      <c r="Q15" s="2">
        <v>1</v>
      </c>
      <c r="R15" s="2">
        <v>1</v>
      </c>
      <c r="S15" s="2">
        <v>1</v>
      </c>
    </row>
    <row r="16" spans="1:19" s="26" customFormat="1" x14ac:dyDescent="0.2">
      <c r="A16" s="2">
        <v>14</v>
      </c>
      <c r="B16" s="2">
        <v>48</v>
      </c>
      <c r="C16" s="2">
        <v>1</v>
      </c>
      <c r="D16" s="2">
        <v>1</v>
      </c>
      <c r="E16" s="2">
        <v>0</v>
      </c>
      <c r="F16" s="2">
        <v>2</v>
      </c>
      <c r="G16" s="2" t="s">
        <v>7</v>
      </c>
      <c r="H16" s="2">
        <v>0</v>
      </c>
      <c r="I16" s="2">
        <v>4</v>
      </c>
      <c r="J16" s="2">
        <v>0</v>
      </c>
      <c r="K16" s="2"/>
      <c r="L16" s="2"/>
      <c r="M16" s="4">
        <v>104.60780287474333</v>
      </c>
      <c r="N16" s="5">
        <v>1</v>
      </c>
      <c r="O16" s="2"/>
      <c r="P16" s="11"/>
      <c r="Q16" s="2" t="s">
        <v>10</v>
      </c>
      <c r="R16" s="2">
        <v>1</v>
      </c>
      <c r="S16" s="2">
        <v>1</v>
      </c>
    </row>
    <row r="17" spans="1:19" s="26" customFormat="1" x14ac:dyDescent="0.2">
      <c r="A17" s="2">
        <v>15</v>
      </c>
      <c r="B17" s="2">
        <v>47</v>
      </c>
      <c r="C17" s="2">
        <v>1</v>
      </c>
      <c r="D17" s="2">
        <v>1</v>
      </c>
      <c r="E17" s="2">
        <v>1</v>
      </c>
      <c r="F17" s="2">
        <v>3</v>
      </c>
      <c r="G17" s="2" t="s">
        <v>6</v>
      </c>
      <c r="H17" s="2">
        <v>0</v>
      </c>
      <c r="I17" s="2">
        <v>4</v>
      </c>
      <c r="J17" s="2">
        <v>0</v>
      </c>
      <c r="K17" s="2"/>
      <c r="L17" s="2"/>
      <c r="M17" s="4">
        <v>35.252566735112936</v>
      </c>
      <c r="N17" s="5">
        <v>1</v>
      </c>
      <c r="O17" s="3"/>
      <c r="P17" s="11">
        <v>1</v>
      </c>
      <c r="Q17" s="2" t="s">
        <v>10</v>
      </c>
      <c r="R17" s="2">
        <v>1</v>
      </c>
      <c r="S17" s="2">
        <v>1</v>
      </c>
    </row>
    <row r="18" spans="1:19" s="26" customFormat="1" x14ac:dyDescent="0.2">
      <c r="A18" s="2">
        <v>16</v>
      </c>
      <c r="B18" s="2">
        <v>58</v>
      </c>
      <c r="C18" s="2">
        <v>1</v>
      </c>
      <c r="D18" s="2">
        <v>1</v>
      </c>
      <c r="E18" s="2">
        <v>2</v>
      </c>
      <c r="F18" s="2">
        <v>2</v>
      </c>
      <c r="G18" s="2" t="s">
        <v>7</v>
      </c>
      <c r="H18" s="2">
        <v>0</v>
      </c>
      <c r="I18" s="2">
        <v>4</v>
      </c>
      <c r="J18" s="2">
        <v>0</v>
      </c>
      <c r="K18" s="2"/>
      <c r="L18" s="2"/>
      <c r="M18" s="4">
        <v>74.809034907597535</v>
      </c>
      <c r="N18" s="5">
        <v>1</v>
      </c>
      <c r="O18" s="2"/>
      <c r="P18" s="11">
        <v>1</v>
      </c>
      <c r="Q18" s="2" t="s">
        <v>10</v>
      </c>
      <c r="R18" s="2">
        <v>1</v>
      </c>
      <c r="S18" s="2">
        <v>1</v>
      </c>
    </row>
    <row r="19" spans="1:19" s="26" customFormat="1" x14ac:dyDescent="0.2">
      <c r="A19" s="2">
        <v>17</v>
      </c>
      <c r="B19" s="8">
        <v>64</v>
      </c>
      <c r="C19" s="8">
        <v>1</v>
      </c>
      <c r="D19" s="8">
        <v>1</v>
      </c>
      <c r="E19" s="2">
        <v>1</v>
      </c>
      <c r="F19" s="2">
        <v>2</v>
      </c>
      <c r="G19" s="2">
        <v>1</v>
      </c>
      <c r="H19" s="2">
        <v>0</v>
      </c>
      <c r="I19" s="2">
        <v>3</v>
      </c>
      <c r="J19" s="2">
        <v>1</v>
      </c>
      <c r="K19" s="3">
        <v>41649</v>
      </c>
      <c r="L19" s="4">
        <v>7.3921971252566738</v>
      </c>
      <c r="M19" s="4">
        <v>21.880903490759753</v>
      </c>
      <c r="N19" s="5">
        <v>0</v>
      </c>
      <c r="O19" s="4">
        <v>25.757700205338807</v>
      </c>
      <c r="P19" s="27"/>
      <c r="Q19" s="2">
        <v>1</v>
      </c>
      <c r="R19" s="2">
        <v>1</v>
      </c>
      <c r="S19" s="2">
        <v>1</v>
      </c>
    </row>
    <row r="20" spans="1:19" s="26" customFormat="1" x14ac:dyDescent="0.2">
      <c r="A20" s="2">
        <v>18</v>
      </c>
      <c r="B20" s="2">
        <v>40</v>
      </c>
      <c r="C20" s="2">
        <v>1</v>
      </c>
      <c r="D20" s="2">
        <v>1</v>
      </c>
      <c r="E20" s="2">
        <v>2</v>
      </c>
      <c r="F20" s="2">
        <v>3</v>
      </c>
      <c r="G20" s="2" t="s">
        <v>6</v>
      </c>
      <c r="H20" s="2">
        <v>0</v>
      </c>
      <c r="I20" s="2">
        <v>4</v>
      </c>
      <c r="J20" s="2">
        <v>0</v>
      </c>
      <c r="K20" s="2"/>
      <c r="L20" s="2"/>
      <c r="M20" s="4">
        <v>44.944558521560573</v>
      </c>
      <c r="N20" s="5">
        <v>1</v>
      </c>
      <c r="O20" s="4"/>
      <c r="P20" s="11">
        <v>1</v>
      </c>
      <c r="Q20" s="2">
        <v>1</v>
      </c>
      <c r="R20" s="2">
        <v>1</v>
      </c>
      <c r="S20" s="2">
        <v>1</v>
      </c>
    </row>
    <row r="21" spans="1:19" s="26" customFormat="1" x14ac:dyDescent="0.2">
      <c r="A21" s="2">
        <v>19</v>
      </c>
      <c r="B21" s="2">
        <v>52</v>
      </c>
      <c r="C21" s="2">
        <v>1</v>
      </c>
      <c r="D21" s="2">
        <v>1</v>
      </c>
      <c r="E21" s="2">
        <v>2</v>
      </c>
      <c r="F21" s="2">
        <v>2</v>
      </c>
      <c r="G21" s="2" t="s">
        <v>7</v>
      </c>
      <c r="H21" s="2">
        <v>0</v>
      </c>
      <c r="I21" s="2">
        <v>4</v>
      </c>
      <c r="J21" s="2">
        <v>0</v>
      </c>
      <c r="K21" s="2"/>
      <c r="L21" s="2"/>
      <c r="M21" s="4">
        <v>11.991786447638603</v>
      </c>
      <c r="N21" s="5">
        <v>1</v>
      </c>
      <c r="O21" s="4"/>
      <c r="P21" s="11"/>
      <c r="Q21" s="2">
        <v>1</v>
      </c>
      <c r="R21" s="2">
        <v>1</v>
      </c>
      <c r="S21" s="2">
        <v>1</v>
      </c>
    </row>
    <row r="22" spans="1:19" s="26" customFormat="1" x14ac:dyDescent="0.2">
      <c r="A22" s="2">
        <v>20</v>
      </c>
      <c r="B22" s="2">
        <v>55</v>
      </c>
      <c r="C22" s="2">
        <v>1</v>
      </c>
      <c r="D22" s="2">
        <v>1</v>
      </c>
      <c r="E22" s="2">
        <v>1</v>
      </c>
      <c r="F22" s="2">
        <v>3</v>
      </c>
      <c r="G22" s="2" t="s">
        <v>8</v>
      </c>
      <c r="H22" s="2">
        <v>0</v>
      </c>
      <c r="I22" s="2">
        <v>4</v>
      </c>
      <c r="J22" s="2">
        <v>0</v>
      </c>
      <c r="K22" s="2"/>
      <c r="L22" s="2"/>
      <c r="M22" s="4">
        <v>27.3347022587269</v>
      </c>
      <c r="N22" s="5">
        <v>1</v>
      </c>
      <c r="O22" s="4"/>
      <c r="P22" s="11">
        <v>1</v>
      </c>
      <c r="Q22" s="2" t="s">
        <v>10</v>
      </c>
      <c r="R22" s="2" t="s">
        <v>10</v>
      </c>
      <c r="S22" s="2">
        <v>1</v>
      </c>
    </row>
    <row r="23" spans="1:19" s="26" customFormat="1" x14ac:dyDescent="0.2">
      <c r="A23" s="2">
        <v>21</v>
      </c>
      <c r="B23" s="2">
        <v>44</v>
      </c>
      <c r="C23" s="2">
        <v>1</v>
      </c>
      <c r="D23" s="2">
        <v>1</v>
      </c>
      <c r="E23" s="2">
        <v>2</v>
      </c>
      <c r="F23" s="2">
        <v>1</v>
      </c>
      <c r="G23" s="2" t="s">
        <v>7</v>
      </c>
      <c r="H23" s="2">
        <v>0</v>
      </c>
      <c r="I23" s="2">
        <v>4</v>
      </c>
      <c r="J23" s="2">
        <v>0</v>
      </c>
      <c r="K23" s="2"/>
      <c r="L23" s="2"/>
      <c r="M23" s="4">
        <v>82.201232032854207</v>
      </c>
      <c r="N23" s="5">
        <v>1</v>
      </c>
      <c r="O23" s="4"/>
      <c r="P23" s="11"/>
      <c r="Q23" s="2">
        <v>1</v>
      </c>
      <c r="R23" s="2">
        <v>1</v>
      </c>
      <c r="S23" s="2">
        <v>1</v>
      </c>
    </row>
    <row r="24" spans="1:19" s="26" customFormat="1" x14ac:dyDescent="0.2">
      <c r="A24" s="2">
        <v>22</v>
      </c>
      <c r="B24" s="2">
        <v>49</v>
      </c>
      <c r="C24" s="2">
        <v>1</v>
      </c>
      <c r="D24" s="2">
        <v>1</v>
      </c>
      <c r="E24" s="2">
        <v>0</v>
      </c>
      <c r="F24" s="2">
        <v>2</v>
      </c>
      <c r="G24" s="2">
        <v>3</v>
      </c>
      <c r="H24" s="2">
        <v>0</v>
      </c>
      <c r="I24" s="2">
        <v>4</v>
      </c>
      <c r="J24" s="2">
        <v>0</v>
      </c>
      <c r="K24" s="2"/>
      <c r="L24" s="2"/>
      <c r="M24" s="4">
        <v>28.878850102669404</v>
      </c>
      <c r="N24" s="5">
        <v>1</v>
      </c>
      <c r="O24" s="4"/>
      <c r="P24" s="11">
        <v>1</v>
      </c>
      <c r="Q24" s="2" t="s">
        <v>10</v>
      </c>
      <c r="R24" s="2" t="s">
        <v>10</v>
      </c>
      <c r="S24" s="2">
        <v>1</v>
      </c>
    </row>
    <row r="25" spans="1:19" s="26" customFormat="1" x14ac:dyDescent="0.2">
      <c r="A25" s="2">
        <v>23</v>
      </c>
      <c r="B25" s="2">
        <v>56</v>
      </c>
      <c r="C25" s="2">
        <v>1</v>
      </c>
      <c r="D25" s="2">
        <v>1</v>
      </c>
      <c r="E25" s="2">
        <v>2</v>
      </c>
      <c r="F25" s="2">
        <v>2</v>
      </c>
      <c r="G25" s="2" t="s">
        <v>6</v>
      </c>
      <c r="H25" s="2">
        <v>0</v>
      </c>
      <c r="I25" s="2">
        <v>4</v>
      </c>
      <c r="J25" s="2">
        <v>0</v>
      </c>
      <c r="K25" s="2"/>
      <c r="L25" s="2"/>
      <c r="M25" s="4">
        <v>18.956878850102669</v>
      </c>
      <c r="N25" s="5">
        <v>1</v>
      </c>
      <c r="O25" s="4"/>
      <c r="P25" s="11">
        <v>1</v>
      </c>
      <c r="Q25" s="2">
        <v>1</v>
      </c>
      <c r="R25" s="2">
        <v>1</v>
      </c>
      <c r="S25" s="2">
        <v>1</v>
      </c>
    </row>
    <row r="26" spans="1:19" s="26" customFormat="1" x14ac:dyDescent="0.2">
      <c r="A26" s="2">
        <v>24</v>
      </c>
      <c r="B26" s="2">
        <v>61</v>
      </c>
      <c r="C26" s="2">
        <v>1</v>
      </c>
      <c r="D26" s="2">
        <v>1</v>
      </c>
      <c r="E26" s="2">
        <v>1</v>
      </c>
      <c r="F26" s="2">
        <v>2</v>
      </c>
      <c r="G26" s="2" t="s">
        <v>8</v>
      </c>
      <c r="H26" s="2">
        <v>0</v>
      </c>
      <c r="I26" s="2">
        <v>4</v>
      </c>
      <c r="J26" s="2">
        <v>0</v>
      </c>
      <c r="K26" s="2"/>
      <c r="L26" s="2"/>
      <c r="M26" s="4">
        <v>56.870636550308006</v>
      </c>
      <c r="N26" s="5">
        <v>1</v>
      </c>
      <c r="O26" s="4"/>
      <c r="P26" s="11"/>
      <c r="Q26" s="2">
        <v>1</v>
      </c>
      <c r="R26" s="2">
        <v>1</v>
      </c>
      <c r="S26" s="2">
        <v>1</v>
      </c>
    </row>
    <row r="27" spans="1:19" s="26" customFormat="1" x14ac:dyDescent="0.2">
      <c r="A27" s="2">
        <v>25</v>
      </c>
      <c r="B27" s="2">
        <v>49</v>
      </c>
      <c r="C27" s="2">
        <v>1</v>
      </c>
      <c r="D27" s="2">
        <v>1</v>
      </c>
      <c r="E27" s="2">
        <v>0</v>
      </c>
      <c r="F27" s="2">
        <v>1</v>
      </c>
      <c r="G27" s="2" t="s">
        <v>6</v>
      </c>
      <c r="H27" s="2">
        <v>0</v>
      </c>
      <c r="I27" s="2">
        <v>4</v>
      </c>
      <c r="J27" s="2">
        <v>0</v>
      </c>
      <c r="K27" s="2"/>
      <c r="L27" s="2"/>
      <c r="M27" s="4">
        <v>44.780287474332653</v>
      </c>
      <c r="N27" s="5">
        <v>1</v>
      </c>
      <c r="O27" s="4"/>
      <c r="P27" s="11">
        <v>1</v>
      </c>
      <c r="Q27" s="2">
        <v>1</v>
      </c>
      <c r="R27" s="2">
        <v>0</v>
      </c>
      <c r="S27" s="2">
        <v>1</v>
      </c>
    </row>
    <row r="28" spans="1:19" s="26" customFormat="1" x14ac:dyDescent="0.2">
      <c r="A28" s="2">
        <v>26</v>
      </c>
      <c r="B28" s="2">
        <v>63</v>
      </c>
      <c r="C28" s="2">
        <v>1</v>
      </c>
      <c r="D28" s="2">
        <v>1</v>
      </c>
      <c r="E28" s="2">
        <v>1</v>
      </c>
      <c r="F28" s="2">
        <v>3</v>
      </c>
      <c r="G28" s="2">
        <v>0</v>
      </c>
      <c r="H28" s="2">
        <v>0</v>
      </c>
      <c r="I28" s="2">
        <v>3</v>
      </c>
      <c r="J28" s="2">
        <v>0</v>
      </c>
      <c r="K28" s="2"/>
      <c r="L28" s="2"/>
      <c r="M28" s="4">
        <v>4.0739219712525667</v>
      </c>
      <c r="N28" s="5">
        <v>0</v>
      </c>
      <c r="O28" s="4">
        <v>4.3367556468172488</v>
      </c>
      <c r="P28" s="11"/>
      <c r="Q28" s="2">
        <v>1</v>
      </c>
      <c r="R28" s="2">
        <v>1</v>
      </c>
      <c r="S28" s="2">
        <v>1</v>
      </c>
    </row>
    <row r="29" spans="1:19" s="26" customFormat="1" x14ac:dyDescent="0.2">
      <c r="A29" s="2">
        <v>27</v>
      </c>
      <c r="B29" s="2">
        <v>48</v>
      </c>
      <c r="C29" s="2">
        <v>1</v>
      </c>
      <c r="D29" s="2">
        <v>1</v>
      </c>
      <c r="E29" s="2">
        <v>0</v>
      </c>
      <c r="F29" s="2">
        <v>1</v>
      </c>
      <c r="G29" s="2" t="s">
        <v>7</v>
      </c>
      <c r="H29" s="2">
        <v>0</v>
      </c>
      <c r="I29" s="2">
        <v>4</v>
      </c>
      <c r="J29" s="2">
        <v>0</v>
      </c>
      <c r="K29" s="2"/>
      <c r="L29" s="2"/>
      <c r="M29" s="4">
        <v>0.4271047227926078</v>
      </c>
      <c r="N29" s="5">
        <v>1</v>
      </c>
      <c r="O29" s="4"/>
      <c r="P29" s="11"/>
      <c r="Q29" s="2">
        <v>1</v>
      </c>
      <c r="R29" s="2">
        <v>1</v>
      </c>
      <c r="S29" s="2">
        <v>1</v>
      </c>
    </row>
    <row r="30" spans="1:19" s="26" customFormat="1" x14ac:dyDescent="0.2">
      <c r="A30" s="2">
        <v>29</v>
      </c>
      <c r="B30" s="2">
        <v>49</v>
      </c>
      <c r="C30" s="2">
        <v>1</v>
      </c>
      <c r="D30" s="2">
        <v>1</v>
      </c>
      <c r="E30" s="2">
        <v>0</v>
      </c>
      <c r="F30" s="2">
        <v>2</v>
      </c>
      <c r="G30" s="2" t="s">
        <v>7</v>
      </c>
      <c r="H30" s="2">
        <v>0</v>
      </c>
      <c r="I30" s="2">
        <v>4</v>
      </c>
      <c r="J30" s="2">
        <v>0</v>
      </c>
      <c r="K30" s="2"/>
      <c r="L30" s="2"/>
      <c r="M30" s="4">
        <v>9.4291581108829554</v>
      </c>
      <c r="N30" s="5">
        <v>1</v>
      </c>
      <c r="O30" s="4"/>
      <c r="P30" s="11">
        <v>1</v>
      </c>
      <c r="Q30" s="2">
        <v>1</v>
      </c>
      <c r="R30" s="2">
        <v>1</v>
      </c>
      <c r="S30" s="2">
        <v>1</v>
      </c>
    </row>
    <row r="31" spans="1:19" s="26" customFormat="1" x14ac:dyDescent="0.2">
      <c r="A31" s="2">
        <v>30</v>
      </c>
      <c r="B31" s="2">
        <v>59</v>
      </c>
      <c r="C31" s="2">
        <v>1</v>
      </c>
      <c r="D31" s="2">
        <v>1</v>
      </c>
      <c r="E31" s="2">
        <v>0</v>
      </c>
      <c r="F31" s="2">
        <v>1</v>
      </c>
      <c r="G31" s="2">
        <v>1</v>
      </c>
      <c r="H31" s="2">
        <v>0</v>
      </c>
      <c r="I31" s="2">
        <v>3</v>
      </c>
      <c r="J31" s="2">
        <v>1</v>
      </c>
      <c r="K31" s="3">
        <v>41516</v>
      </c>
      <c r="L31" s="4">
        <v>2.5297741273100618</v>
      </c>
      <c r="M31" s="4">
        <v>25.527720739219717</v>
      </c>
      <c r="N31" s="5">
        <v>1</v>
      </c>
      <c r="O31" s="4"/>
      <c r="P31" s="27"/>
      <c r="Q31" s="2">
        <v>1</v>
      </c>
      <c r="R31" s="2">
        <v>1</v>
      </c>
      <c r="S31" s="2">
        <v>1</v>
      </c>
    </row>
    <row r="32" spans="1:19" s="26" customFormat="1" x14ac:dyDescent="0.2">
      <c r="A32" s="2">
        <v>31</v>
      </c>
      <c r="B32" s="2">
        <v>47</v>
      </c>
      <c r="C32" s="2">
        <v>1</v>
      </c>
      <c r="D32" s="2">
        <v>1</v>
      </c>
      <c r="E32" s="2">
        <v>0</v>
      </c>
      <c r="F32" s="2">
        <v>1</v>
      </c>
      <c r="G32" s="2" t="s">
        <v>6</v>
      </c>
      <c r="H32" s="2">
        <v>0</v>
      </c>
      <c r="I32" s="2">
        <v>4</v>
      </c>
      <c r="J32" s="2">
        <v>0</v>
      </c>
      <c r="K32" s="2"/>
      <c r="L32" s="2"/>
      <c r="M32" s="4">
        <v>143.44147843942505</v>
      </c>
      <c r="N32" s="5">
        <v>1</v>
      </c>
      <c r="O32" s="4"/>
      <c r="P32" s="11"/>
      <c r="Q32" s="2">
        <v>1</v>
      </c>
      <c r="R32" s="2">
        <v>1</v>
      </c>
      <c r="S32" s="2">
        <v>1</v>
      </c>
    </row>
    <row r="33" spans="1:19" s="26" customFormat="1" x14ac:dyDescent="0.2">
      <c r="A33" s="2">
        <v>32</v>
      </c>
      <c r="B33" s="2">
        <v>54</v>
      </c>
      <c r="C33" s="2">
        <v>1</v>
      </c>
      <c r="D33" s="2">
        <v>1</v>
      </c>
      <c r="E33" s="2">
        <v>2</v>
      </c>
      <c r="F33" s="2">
        <v>2</v>
      </c>
      <c r="G33" s="2" t="s">
        <v>7</v>
      </c>
      <c r="H33" s="2">
        <v>0</v>
      </c>
      <c r="I33" s="2">
        <v>4</v>
      </c>
      <c r="J33" s="2">
        <v>0</v>
      </c>
      <c r="K33" s="2"/>
      <c r="L33" s="2"/>
      <c r="M33" s="4">
        <v>59.663244353182748</v>
      </c>
      <c r="N33" s="5">
        <v>0</v>
      </c>
      <c r="O33" s="4">
        <v>127.77002053388091</v>
      </c>
      <c r="P33" s="11">
        <v>1</v>
      </c>
      <c r="Q33" s="2" t="s">
        <v>10</v>
      </c>
      <c r="R33" s="2" t="s">
        <v>10</v>
      </c>
      <c r="S33" s="2">
        <v>1</v>
      </c>
    </row>
    <row r="34" spans="1:19" s="26" customFormat="1" x14ac:dyDescent="0.2">
      <c r="A34" s="2">
        <v>34</v>
      </c>
      <c r="B34" s="2">
        <v>74</v>
      </c>
      <c r="C34" s="2">
        <v>1</v>
      </c>
      <c r="D34" s="2">
        <v>1</v>
      </c>
      <c r="E34" s="2">
        <v>2</v>
      </c>
      <c r="F34" s="2">
        <v>1</v>
      </c>
      <c r="G34" s="2" t="s">
        <v>7</v>
      </c>
      <c r="H34" s="2">
        <v>0</v>
      </c>
      <c r="I34" s="2">
        <v>4</v>
      </c>
      <c r="J34" s="2">
        <v>0</v>
      </c>
      <c r="K34" s="2"/>
      <c r="L34" s="2"/>
      <c r="M34" s="4">
        <v>31.211498973305957</v>
      </c>
      <c r="N34" s="5">
        <v>1</v>
      </c>
      <c r="O34" s="4"/>
      <c r="P34" s="11"/>
      <c r="Q34" s="2">
        <v>1</v>
      </c>
      <c r="R34" s="2">
        <v>1</v>
      </c>
      <c r="S34" s="2">
        <v>1</v>
      </c>
    </row>
    <row r="35" spans="1:19" s="26" customFormat="1" x14ac:dyDescent="0.2">
      <c r="A35" s="2">
        <v>35</v>
      </c>
      <c r="B35" s="2">
        <v>55</v>
      </c>
      <c r="C35" s="2">
        <v>0</v>
      </c>
      <c r="D35" s="2">
        <v>1</v>
      </c>
      <c r="E35" s="2">
        <v>2</v>
      </c>
      <c r="F35" s="2">
        <v>2</v>
      </c>
      <c r="G35" s="2" t="s">
        <v>7</v>
      </c>
      <c r="H35" s="2">
        <v>0</v>
      </c>
      <c r="I35" s="2">
        <v>4</v>
      </c>
      <c r="J35" s="2">
        <v>0</v>
      </c>
      <c r="K35" s="2"/>
      <c r="L35" s="2"/>
      <c r="M35" s="4">
        <v>28.090349075975357</v>
      </c>
      <c r="N35" s="5">
        <v>1</v>
      </c>
      <c r="O35" s="4"/>
      <c r="P35" s="11"/>
      <c r="Q35" s="2">
        <v>1</v>
      </c>
      <c r="R35" s="2">
        <v>1</v>
      </c>
      <c r="S35" s="2">
        <v>1</v>
      </c>
    </row>
    <row r="36" spans="1:19" s="26" customFormat="1" x14ac:dyDescent="0.2">
      <c r="A36" s="2">
        <v>36</v>
      </c>
      <c r="B36" s="2">
        <v>65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0</v>
      </c>
      <c r="I36" s="2">
        <v>3</v>
      </c>
      <c r="J36" s="2">
        <v>0</v>
      </c>
      <c r="K36" s="2"/>
      <c r="L36" s="2"/>
      <c r="M36" s="4">
        <v>66.496919917864474</v>
      </c>
      <c r="N36" s="5">
        <v>1</v>
      </c>
      <c r="O36" s="4"/>
      <c r="P36" s="11">
        <v>1</v>
      </c>
      <c r="Q36" s="2">
        <v>1</v>
      </c>
      <c r="R36" s="2">
        <v>1</v>
      </c>
      <c r="S36" s="2">
        <v>1</v>
      </c>
    </row>
    <row r="37" spans="1:19" s="26" customFormat="1" x14ac:dyDescent="0.2">
      <c r="A37" s="2">
        <v>37</v>
      </c>
      <c r="B37" s="2">
        <v>65</v>
      </c>
      <c r="C37" s="2">
        <v>1</v>
      </c>
      <c r="D37" s="2">
        <v>1</v>
      </c>
      <c r="E37" s="2">
        <v>2</v>
      </c>
      <c r="F37" s="2">
        <v>2</v>
      </c>
      <c r="G37" s="2" t="s">
        <v>8</v>
      </c>
      <c r="H37" s="2">
        <v>0</v>
      </c>
      <c r="I37" s="2">
        <v>4</v>
      </c>
      <c r="J37" s="2">
        <v>0</v>
      </c>
      <c r="K37" s="2"/>
      <c r="L37" s="2"/>
      <c r="M37" s="4">
        <v>27.071868583162217</v>
      </c>
      <c r="N37" s="5">
        <v>1</v>
      </c>
      <c r="O37" s="4"/>
      <c r="P37" s="11">
        <v>1</v>
      </c>
      <c r="Q37" s="2">
        <v>1</v>
      </c>
      <c r="R37" s="2">
        <v>0</v>
      </c>
      <c r="S37" s="2">
        <v>1</v>
      </c>
    </row>
    <row r="38" spans="1:19" s="26" customFormat="1" x14ac:dyDescent="0.2">
      <c r="A38" s="2">
        <v>38</v>
      </c>
      <c r="B38" s="2">
        <v>54</v>
      </c>
      <c r="C38" s="2">
        <v>1</v>
      </c>
      <c r="D38" s="2">
        <v>1</v>
      </c>
      <c r="E38" s="2">
        <v>1</v>
      </c>
      <c r="F38" s="2">
        <v>3</v>
      </c>
      <c r="G38" s="2" t="s">
        <v>7</v>
      </c>
      <c r="H38" s="2">
        <v>0</v>
      </c>
      <c r="I38" s="2">
        <v>4</v>
      </c>
      <c r="J38" s="2">
        <v>0</v>
      </c>
      <c r="K38" s="2"/>
      <c r="L38" s="2"/>
      <c r="M38" s="4">
        <v>6.0780287474332653</v>
      </c>
      <c r="N38" s="5">
        <v>0</v>
      </c>
      <c r="O38" s="4">
        <v>7.1293634496919918</v>
      </c>
      <c r="P38" s="11">
        <v>1</v>
      </c>
      <c r="Q38" s="2">
        <v>1</v>
      </c>
      <c r="R38" s="2">
        <v>1</v>
      </c>
      <c r="S38" s="2">
        <v>1</v>
      </c>
    </row>
    <row r="39" spans="1:19" s="26" customFormat="1" x14ac:dyDescent="0.2">
      <c r="A39" s="2">
        <v>40</v>
      </c>
      <c r="B39" s="2">
        <v>47</v>
      </c>
      <c r="C39" s="2">
        <v>1</v>
      </c>
      <c r="D39" s="2">
        <v>1</v>
      </c>
      <c r="E39" s="2">
        <v>1</v>
      </c>
      <c r="F39" s="2">
        <v>1</v>
      </c>
      <c r="G39" s="2" t="s">
        <v>7</v>
      </c>
      <c r="H39" s="2">
        <v>0</v>
      </c>
      <c r="I39" s="2">
        <v>4</v>
      </c>
      <c r="J39" s="2">
        <v>0</v>
      </c>
      <c r="K39" s="2"/>
      <c r="L39" s="2"/>
      <c r="M39" s="4">
        <v>12126.357289527721</v>
      </c>
      <c r="N39" s="5">
        <v>0</v>
      </c>
      <c r="O39" s="4">
        <v>126.652977412731</v>
      </c>
      <c r="P39" s="11"/>
      <c r="Q39" s="2">
        <v>1</v>
      </c>
      <c r="R39" s="2">
        <v>1</v>
      </c>
      <c r="S39" s="2">
        <v>1</v>
      </c>
    </row>
    <row r="40" spans="1:19" s="26" customFormat="1" x14ac:dyDescent="0.2">
      <c r="A40" s="2">
        <v>41</v>
      </c>
      <c r="B40" s="2">
        <v>75</v>
      </c>
      <c r="C40" s="2">
        <v>0</v>
      </c>
      <c r="D40" s="2">
        <v>1</v>
      </c>
      <c r="E40" s="2">
        <v>0</v>
      </c>
      <c r="F40" s="2">
        <v>2</v>
      </c>
      <c r="G40" s="2" t="s">
        <v>8</v>
      </c>
      <c r="H40" s="2">
        <v>0</v>
      </c>
      <c r="I40" s="2">
        <v>4</v>
      </c>
      <c r="J40" s="2">
        <v>1</v>
      </c>
      <c r="K40" s="3">
        <v>38757</v>
      </c>
      <c r="L40" s="4">
        <v>11.696098562628336</v>
      </c>
      <c r="M40" s="4">
        <v>11.696098562628336</v>
      </c>
      <c r="N40" s="5">
        <v>0</v>
      </c>
      <c r="O40" s="4">
        <v>20.928131416837783</v>
      </c>
      <c r="P40" s="11"/>
      <c r="Q40" s="2">
        <v>1</v>
      </c>
      <c r="R40" s="2">
        <v>1</v>
      </c>
      <c r="S40" s="2">
        <v>1</v>
      </c>
    </row>
    <row r="41" spans="1:19" s="26" customFormat="1" x14ac:dyDescent="0.2">
      <c r="A41" s="2">
        <v>42</v>
      </c>
      <c r="B41" s="2">
        <v>56</v>
      </c>
      <c r="C41" s="2">
        <v>1</v>
      </c>
      <c r="D41" s="2">
        <v>1</v>
      </c>
      <c r="E41" s="2">
        <v>2</v>
      </c>
      <c r="F41" s="2">
        <v>3</v>
      </c>
      <c r="G41" s="2">
        <v>1</v>
      </c>
      <c r="H41" s="2">
        <v>0</v>
      </c>
      <c r="I41" s="2">
        <v>3</v>
      </c>
      <c r="J41" s="2">
        <v>0</v>
      </c>
      <c r="K41" s="2"/>
      <c r="L41" s="2"/>
      <c r="M41" s="4">
        <v>39.950718685831625</v>
      </c>
      <c r="N41" s="5">
        <v>1</v>
      </c>
      <c r="O41" s="4"/>
      <c r="P41" s="11"/>
      <c r="Q41" s="2">
        <v>1</v>
      </c>
      <c r="R41" s="2">
        <v>1</v>
      </c>
      <c r="S41" s="2">
        <v>1</v>
      </c>
    </row>
    <row r="42" spans="1:19" s="26" customFormat="1" x14ac:dyDescent="0.2">
      <c r="A42" s="2">
        <v>43</v>
      </c>
      <c r="B42" s="2">
        <v>35</v>
      </c>
      <c r="C42" s="2">
        <v>1</v>
      </c>
      <c r="D42" s="2">
        <v>1</v>
      </c>
      <c r="E42" s="2">
        <v>0</v>
      </c>
      <c r="F42" s="2">
        <v>1</v>
      </c>
      <c r="G42" s="2" t="s">
        <v>7</v>
      </c>
      <c r="H42" s="2">
        <v>0</v>
      </c>
      <c r="I42" s="2">
        <v>4</v>
      </c>
      <c r="J42" s="2">
        <v>0</v>
      </c>
      <c r="K42" s="2"/>
      <c r="L42" s="2"/>
      <c r="M42" s="4">
        <v>43.761806981519506</v>
      </c>
      <c r="N42" s="5">
        <v>1</v>
      </c>
      <c r="O42" s="4"/>
      <c r="P42" s="11"/>
      <c r="Q42" s="2">
        <v>1</v>
      </c>
      <c r="R42" s="2">
        <v>1</v>
      </c>
      <c r="S42" s="2">
        <v>1</v>
      </c>
    </row>
    <row r="43" spans="1:19" s="26" customFormat="1" x14ac:dyDescent="0.2">
      <c r="A43" s="2">
        <v>44</v>
      </c>
      <c r="B43" s="2">
        <v>56</v>
      </c>
      <c r="C43" s="2">
        <v>1</v>
      </c>
      <c r="D43" s="2">
        <v>1</v>
      </c>
      <c r="E43" s="2">
        <v>1</v>
      </c>
      <c r="F43" s="2">
        <v>2</v>
      </c>
      <c r="G43" s="2" t="s">
        <v>7</v>
      </c>
      <c r="H43" s="2">
        <v>0</v>
      </c>
      <c r="I43" s="2">
        <v>4</v>
      </c>
      <c r="J43" s="2">
        <v>0</v>
      </c>
      <c r="K43" s="2"/>
      <c r="L43" s="2"/>
      <c r="M43" s="4">
        <v>23.227926078028744</v>
      </c>
      <c r="N43" s="5">
        <v>1</v>
      </c>
      <c r="O43" s="4"/>
      <c r="P43" s="11"/>
      <c r="Q43" s="2">
        <v>1</v>
      </c>
      <c r="R43" s="2">
        <v>1</v>
      </c>
      <c r="S43" s="2">
        <v>1</v>
      </c>
    </row>
    <row r="44" spans="1:19" s="26" customFormat="1" x14ac:dyDescent="0.2">
      <c r="A44" s="2">
        <v>45</v>
      </c>
      <c r="B44" s="2">
        <v>68</v>
      </c>
      <c r="C44" s="2">
        <v>1</v>
      </c>
      <c r="D44" s="2">
        <v>4</v>
      </c>
      <c r="E44" s="2">
        <v>2</v>
      </c>
      <c r="F44" s="2">
        <v>1</v>
      </c>
      <c r="G44" s="2" t="s">
        <v>6</v>
      </c>
      <c r="H44" s="2">
        <v>0</v>
      </c>
      <c r="I44" s="2">
        <v>4</v>
      </c>
      <c r="J44" s="2">
        <v>0</v>
      </c>
      <c r="K44" s="2"/>
      <c r="L44" s="2"/>
      <c r="M44" s="4">
        <v>5.3880903490759753</v>
      </c>
      <c r="N44" s="5">
        <v>1</v>
      </c>
      <c r="O44" s="4"/>
      <c r="P44" s="11"/>
      <c r="Q44" s="2">
        <v>1</v>
      </c>
      <c r="R44" s="2">
        <v>1</v>
      </c>
      <c r="S44" s="2">
        <v>1</v>
      </c>
    </row>
    <row r="45" spans="1:19" s="26" customFormat="1" x14ac:dyDescent="0.2">
      <c r="A45" s="2">
        <v>46</v>
      </c>
      <c r="B45" s="2">
        <v>71</v>
      </c>
      <c r="C45" s="2">
        <v>1</v>
      </c>
      <c r="D45" s="2">
        <v>1</v>
      </c>
      <c r="E45" s="2">
        <v>2</v>
      </c>
      <c r="F45" s="2">
        <v>3</v>
      </c>
      <c r="G45" s="2" t="s">
        <v>8</v>
      </c>
      <c r="H45" s="2">
        <v>0</v>
      </c>
      <c r="I45" s="2">
        <v>4</v>
      </c>
      <c r="J45" s="2">
        <v>0</v>
      </c>
      <c r="K45" s="2"/>
      <c r="L45" s="2"/>
      <c r="M45" s="4">
        <v>1.7741273100616017</v>
      </c>
      <c r="N45" s="5">
        <v>0</v>
      </c>
      <c r="O45" s="4">
        <v>1.7741273100616017</v>
      </c>
      <c r="P45" s="27"/>
      <c r="Q45" s="2">
        <v>1</v>
      </c>
      <c r="R45" s="2">
        <v>1</v>
      </c>
      <c r="S45" s="2">
        <v>1</v>
      </c>
    </row>
    <row r="46" spans="1:19" s="26" customFormat="1" x14ac:dyDescent="0.2">
      <c r="A46" s="2">
        <v>47</v>
      </c>
      <c r="B46" s="2">
        <v>67</v>
      </c>
      <c r="C46" s="2">
        <v>1</v>
      </c>
      <c r="D46" s="2">
        <v>3</v>
      </c>
      <c r="E46" s="2">
        <v>0</v>
      </c>
      <c r="F46" s="2">
        <v>3</v>
      </c>
      <c r="G46" s="2" t="s">
        <v>7</v>
      </c>
      <c r="H46" s="2">
        <v>0</v>
      </c>
      <c r="I46" s="2">
        <v>4</v>
      </c>
      <c r="J46" s="2">
        <v>0</v>
      </c>
      <c r="K46" s="2"/>
      <c r="L46" s="2"/>
      <c r="M46" s="4">
        <v>47.112936344969199</v>
      </c>
      <c r="N46" s="5">
        <v>0</v>
      </c>
      <c r="O46" s="4">
        <v>49.117043121149891</v>
      </c>
      <c r="P46" s="11">
        <v>1</v>
      </c>
      <c r="Q46" s="2">
        <v>1</v>
      </c>
      <c r="R46" s="2">
        <v>1</v>
      </c>
      <c r="S46" s="2">
        <v>1</v>
      </c>
    </row>
    <row r="47" spans="1:19" s="26" customFormat="1" x14ac:dyDescent="0.2">
      <c r="A47" s="2">
        <v>48</v>
      </c>
      <c r="B47" s="2">
        <v>56</v>
      </c>
      <c r="C47" s="2">
        <v>1</v>
      </c>
      <c r="D47" s="2">
        <v>1</v>
      </c>
      <c r="E47" s="2">
        <v>2</v>
      </c>
      <c r="F47" s="2">
        <v>4</v>
      </c>
      <c r="G47" s="2" t="s">
        <v>7</v>
      </c>
      <c r="H47" s="2">
        <v>0</v>
      </c>
      <c r="I47" s="2">
        <v>4</v>
      </c>
      <c r="J47" s="2">
        <v>0</v>
      </c>
      <c r="K47" s="2"/>
      <c r="L47" s="2"/>
      <c r="M47" s="4">
        <v>74.710472279260784</v>
      </c>
      <c r="N47" s="5">
        <v>0</v>
      </c>
      <c r="O47" s="4">
        <v>76.386036960985635</v>
      </c>
      <c r="P47" s="11">
        <v>1</v>
      </c>
      <c r="Q47" s="2" t="s">
        <v>10</v>
      </c>
      <c r="R47" s="2" t="s">
        <v>10</v>
      </c>
      <c r="S47" s="2">
        <v>1</v>
      </c>
    </row>
    <row r="48" spans="1:19" s="26" customFormat="1" x14ac:dyDescent="0.2">
      <c r="A48" s="2">
        <v>49</v>
      </c>
      <c r="B48" s="2">
        <v>55</v>
      </c>
      <c r="C48" s="2">
        <v>1</v>
      </c>
      <c r="D48" s="2">
        <v>1</v>
      </c>
      <c r="E48" s="2">
        <v>0</v>
      </c>
      <c r="F48" s="2">
        <v>1</v>
      </c>
      <c r="G48" s="2" t="s">
        <v>7</v>
      </c>
      <c r="H48" s="2">
        <v>0</v>
      </c>
      <c r="I48" s="2">
        <v>4</v>
      </c>
      <c r="J48" s="2">
        <v>0</v>
      </c>
      <c r="K48" s="2"/>
      <c r="L48" s="2"/>
      <c r="M48" s="4">
        <v>102.63655030800822</v>
      </c>
      <c r="N48" s="5">
        <v>0</v>
      </c>
      <c r="O48" s="4">
        <v>107.13757700205339</v>
      </c>
      <c r="P48" s="11">
        <v>1</v>
      </c>
      <c r="Q48" s="2">
        <v>1</v>
      </c>
      <c r="R48" s="2">
        <v>1</v>
      </c>
      <c r="S48" s="2">
        <v>1</v>
      </c>
    </row>
    <row r="49" spans="1:19" s="26" customFormat="1" x14ac:dyDescent="0.2">
      <c r="A49" s="2">
        <v>50</v>
      </c>
      <c r="B49" s="8">
        <v>59</v>
      </c>
      <c r="C49" s="8">
        <v>1</v>
      </c>
      <c r="D49" s="8">
        <v>1</v>
      </c>
      <c r="E49" s="2">
        <v>0</v>
      </c>
      <c r="F49" s="2">
        <v>1</v>
      </c>
      <c r="G49" s="2" t="s">
        <v>6</v>
      </c>
      <c r="H49" s="2">
        <v>0</v>
      </c>
      <c r="I49" s="2">
        <v>4</v>
      </c>
      <c r="J49" s="2">
        <v>0</v>
      </c>
      <c r="K49" s="2"/>
      <c r="L49" s="2"/>
      <c r="M49" s="4">
        <v>25.133470225872692</v>
      </c>
      <c r="N49" s="5">
        <v>1</v>
      </c>
      <c r="O49" s="4"/>
      <c r="P49" s="27"/>
      <c r="Q49" s="2">
        <v>1</v>
      </c>
      <c r="R49" s="2">
        <v>1</v>
      </c>
      <c r="S49" s="2">
        <v>1</v>
      </c>
    </row>
    <row r="50" spans="1:19" s="2" customFormat="1" x14ac:dyDescent="0.2">
      <c r="A50" s="6" t="s">
        <v>32</v>
      </c>
      <c r="N50" s="5"/>
      <c r="O50" s="4"/>
      <c r="P50" s="11"/>
    </row>
    <row r="51" spans="1:19" s="2" customFormat="1" x14ac:dyDescent="0.2">
      <c r="F51" s="2">
        <f>46*C56</f>
        <v>44</v>
      </c>
      <c r="N51" s="5"/>
      <c r="O51" s="4"/>
    </row>
    <row r="52" spans="1:19" s="2" customFormat="1" x14ac:dyDescent="0.2">
      <c r="A52" s="6"/>
      <c r="B52" s="1" t="s">
        <v>3</v>
      </c>
      <c r="C52" s="28" t="s">
        <v>36</v>
      </c>
      <c r="E52" s="1" t="s">
        <v>38</v>
      </c>
      <c r="F52" s="1"/>
      <c r="G52" s="1" t="s">
        <v>28</v>
      </c>
      <c r="H52" s="1" t="s">
        <v>29</v>
      </c>
      <c r="I52" s="1" t="s">
        <v>27</v>
      </c>
      <c r="J52" s="1"/>
      <c r="K52" s="1" t="s">
        <v>29</v>
      </c>
      <c r="L52" s="1" t="s">
        <v>30</v>
      </c>
      <c r="M52" s="1"/>
      <c r="N52" s="17"/>
      <c r="O52" s="4"/>
    </row>
    <row r="53" spans="1:19" s="2" customFormat="1" x14ac:dyDescent="0.2">
      <c r="A53" s="6" t="s">
        <v>33</v>
      </c>
      <c r="B53" s="2">
        <f>MEDIAN(B4:B49)</f>
        <v>55</v>
      </c>
      <c r="C53" s="2">
        <f>COUNTIF(C4:C49, 1)</f>
        <v>41</v>
      </c>
      <c r="D53" s="2" t="s">
        <v>39</v>
      </c>
      <c r="E53" s="2">
        <f>COUNTIF(E4:E49,0)</f>
        <v>17</v>
      </c>
      <c r="F53" s="2" t="s">
        <v>23</v>
      </c>
      <c r="G53" s="2">
        <f>COUNTIF(F4:F49,1)</f>
        <v>17</v>
      </c>
      <c r="H53" s="2">
        <f>G53/46*100</f>
        <v>36.95652173913043</v>
      </c>
      <c r="I53" s="2">
        <v>0</v>
      </c>
      <c r="J53" s="2">
        <f t="shared" ref="J53:J58" si="0">COUNTIF(G$4:G$49,I53)</f>
        <v>1</v>
      </c>
      <c r="K53" s="2">
        <f t="shared" ref="K53:K58" si="1">J53/46*100</f>
        <v>2.1739130434782608</v>
      </c>
      <c r="L53" s="2">
        <v>1</v>
      </c>
      <c r="M53" s="2">
        <f>COUNTIF(I$4:I$49,L53)</f>
        <v>0</v>
      </c>
      <c r="N53" s="5"/>
      <c r="O53" s="4"/>
    </row>
    <row r="54" spans="1:19" s="2" customFormat="1" x14ac:dyDescent="0.2">
      <c r="A54" s="6" t="s">
        <v>34</v>
      </c>
      <c r="B54" s="2">
        <f>MIN(B4:B49)</f>
        <v>35</v>
      </c>
      <c r="D54" s="2" t="s">
        <v>40</v>
      </c>
      <c r="E54" s="2">
        <f>COUNTIF(E4:E49,1)</f>
        <v>12</v>
      </c>
      <c r="F54" s="2" t="s">
        <v>24</v>
      </c>
      <c r="G54" s="2">
        <f>COUNTIF(F4:F49,2)</f>
        <v>18</v>
      </c>
      <c r="H54" s="2">
        <f>G54/46*100</f>
        <v>39.130434782608695</v>
      </c>
      <c r="I54" s="2">
        <v>1</v>
      </c>
      <c r="J54" s="2">
        <f t="shared" si="0"/>
        <v>6</v>
      </c>
      <c r="K54" s="2">
        <f t="shared" si="1"/>
        <v>13.043478260869565</v>
      </c>
      <c r="L54" s="2">
        <v>2</v>
      </c>
      <c r="M54" s="2">
        <f>COUNTIF(I$4:I$49,L54)</f>
        <v>0</v>
      </c>
      <c r="N54" s="5"/>
      <c r="O54" s="4"/>
    </row>
    <row r="55" spans="1:19" s="2" customFormat="1" x14ac:dyDescent="0.2">
      <c r="A55" s="6" t="s">
        <v>35</v>
      </c>
      <c r="B55" s="2">
        <f>MAX(B4:B49)</f>
        <v>75</v>
      </c>
      <c r="C55" s="1" t="s">
        <v>37</v>
      </c>
      <c r="D55" s="2" t="s">
        <v>41</v>
      </c>
      <c r="E55" s="2">
        <f>COUNTIF(E4:E49,2)</f>
        <v>17</v>
      </c>
      <c r="F55" s="2" t="s">
        <v>25</v>
      </c>
      <c r="G55" s="2">
        <f>COUNTIF(F4:F49,3)</f>
        <v>8</v>
      </c>
      <c r="H55" s="2">
        <f>G55/46*100</f>
        <v>17.391304347826086</v>
      </c>
      <c r="I55" s="2" t="s">
        <v>6</v>
      </c>
      <c r="J55" s="2">
        <f t="shared" si="0"/>
        <v>12</v>
      </c>
      <c r="K55" s="2">
        <f t="shared" si="1"/>
        <v>26.086956521739129</v>
      </c>
      <c r="L55" s="2">
        <v>3</v>
      </c>
      <c r="M55" s="2">
        <f>COUNTIF(I$4:I$49,L55)</f>
        <v>7</v>
      </c>
      <c r="N55" s="5">
        <f>M55/46*100</f>
        <v>15.217391304347828</v>
      </c>
      <c r="O55" s="4"/>
    </row>
    <row r="56" spans="1:19" s="2" customFormat="1" x14ac:dyDescent="0.2">
      <c r="A56" s="6"/>
      <c r="C56" s="2">
        <f>COUNTIF(D4:D49,1)/46</f>
        <v>0.95652173913043481</v>
      </c>
      <c r="F56" s="2" t="s">
        <v>26</v>
      </c>
      <c r="G56" s="2">
        <f>COUNTIF(F4:F49,4)</f>
        <v>1</v>
      </c>
      <c r="H56" s="2">
        <f>G56/46*100</f>
        <v>2.1739130434782608</v>
      </c>
      <c r="I56" s="2" t="s">
        <v>7</v>
      </c>
      <c r="J56" s="2">
        <f t="shared" si="0"/>
        <v>20</v>
      </c>
      <c r="K56" s="2">
        <f t="shared" si="1"/>
        <v>43.478260869565219</v>
      </c>
      <c r="L56" s="2">
        <v>4</v>
      </c>
      <c r="M56" s="2">
        <f>COUNTIF(I$4:I$49,L56)</f>
        <v>39</v>
      </c>
      <c r="N56" s="5">
        <f>M56/46*100</f>
        <v>84.782608695652172</v>
      </c>
      <c r="O56" s="4"/>
    </row>
    <row r="57" spans="1:19" s="2" customFormat="1" x14ac:dyDescent="0.2">
      <c r="A57" s="6"/>
      <c r="F57" s="2" t="s">
        <v>31</v>
      </c>
      <c r="G57" s="2">
        <f>COUNTIF(F4:F49,0)</f>
        <v>2</v>
      </c>
      <c r="H57" s="2">
        <f>G57/46*100</f>
        <v>4.3478260869565215</v>
      </c>
      <c r="I57" s="2" t="s">
        <v>8</v>
      </c>
      <c r="J57" s="2">
        <f t="shared" si="0"/>
        <v>5</v>
      </c>
      <c r="K57" s="2">
        <f t="shared" si="1"/>
        <v>10.869565217391305</v>
      </c>
      <c r="N57" s="5"/>
      <c r="O57" s="4"/>
    </row>
    <row r="58" spans="1:19" s="2" customFormat="1" x14ac:dyDescent="0.2">
      <c r="A58" s="6"/>
      <c r="I58" s="2">
        <v>3</v>
      </c>
      <c r="J58" s="2">
        <f t="shared" si="0"/>
        <v>2</v>
      </c>
      <c r="K58" s="2">
        <f t="shared" si="1"/>
        <v>4.3478260869565215</v>
      </c>
      <c r="N58" s="5"/>
      <c r="O58" s="4"/>
    </row>
    <row r="59" spans="1:19" s="1" customFormat="1" ht="75" x14ac:dyDescent="0.2">
      <c r="A59" s="21" t="s">
        <v>19</v>
      </c>
      <c r="B59" s="23" t="s">
        <v>3</v>
      </c>
      <c r="C59" s="23" t="s">
        <v>4</v>
      </c>
      <c r="D59" s="23" t="s">
        <v>11</v>
      </c>
      <c r="E59" s="23" t="s">
        <v>12</v>
      </c>
      <c r="F59" s="2"/>
      <c r="G59" s="2"/>
      <c r="H59" s="2"/>
      <c r="I59" s="2"/>
      <c r="J59" s="2"/>
      <c r="K59" s="2"/>
      <c r="L59" s="2"/>
      <c r="M59" s="2"/>
      <c r="N59" s="5"/>
      <c r="O59" s="20"/>
    </row>
    <row r="60" spans="1:19" s="2" customFormat="1" x14ac:dyDescent="0.2">
      <c r="A60" s="2">
        <v>101</v>
      </c>
      <c r="B60" s="7">
        <v>18</v>
      </c>
      <c r="C60" s="10">
        <v>0</v>
      </c>
      <c r="D60" s="11">
        <v>2</v>
      </c>
      <c r="E60" s="11">
        <v>0</v>
      </c>
      <c r="N60" s="5"/>
      <c r="O60" s="4"/>
    </row>
    <row r="61" spans="1:19" s="2" customFormat="1" x14ac:dyDescent="0.2">
      <c r="A61" s="2">
        <v>102</v>
      </c>
      <c r="B61" s="7">
        <v>30</v>
      </c>
      <c r="C61" s="10">
        <v>0</v>
      </c>
      <c r="D61" s="7">
        <v>1</v>
      </c>
      <c r="E61" s="7">
        <v>1</v>
      </c>
      <c r="N61" s="5"/>
      <c r="O61" s="4"/>
    </row>
    <row r="62" spans="1:19" s="2" customFormat="1" x14ac:dyDescent="0.2">
      <c r="A62" s="2">
        <v>103</v>
      </c>
      <c r="B62" s="7">
        <v>25</v>
      </c>
      <c r="C62" s="10">
        <v>0</v>
      </c>
      <c r="D62" s="11">
        <v>1</v>
      </c>
      <c r="E62" s="11">
        <v>0</v>
      </c>
      <c r="N62" s="5"/>
      <c r="O62" s="4"/>
    </row>
    <row r="63" spans="1:19" s="2" customFormat="1" x14ac:dyDescent="0.2">
      <c r="A63" s="2">
        <v>104</v>
      </c>
      <c r="B63" s="7">
        <v>20</v>
      </c>
      <c r="C63" s="10">
        <v>0</v>
      </c>
      <c r="D63" s="11">
        <v>2</v>
      </c>
      <c r="E63" s="11">
        <v>0</v>
      </c>
      <c r="N63" s="5"/>
      <c r="O63" s="4"/>
    </row>
    <row r="64" spans="1:19" s="2" customFormat="1" x14ac:dyDescent="0.2">
      <c r="A64" s="2">
        <v>105</v>
      </c>
      <c r="B64" s="7">
        <v>27</v>
      </c>
      <c r="C64" s="10">
        <v>0</v>
      </c>
      <c r="D64" s="11">
        <v>2</v>
      </c>
      <c r="E64" s="11">
        <v>0</v>
      </c>
      <c r="N64" s="5"/>
      <c r="O64" s="4"/>
    </row>
    <row r="65" spans="1:15" s="2" customFormat="1" x14ac:dyDescent="0.2">
      <c r="A65" s="2">
        <v>106</v>
      </c>
      <c r="B65" s="7">
        <v>30</v>
      </c>
      <c r="C65" s="10">
        <v>1</v>
      </c>
      <c r="D65" s="11">
        <v>1</v>
      </c>
      <c r="E65" s="11">
        <v>0</v>
      </c>
      <c r="N65" s="5"/>
      <c r="O65" s="4"/>
    </row>
    <row r="66" spans="1:15" s="2" customFormat="1" x14ac:dyDescent="0.2">
      <c r="A66" s="2">
        <v>107</v>
      </c>
      <c r="B66" s="7">
        <v>33</v>
      </c>
      <c r="C66" s="10">
        <v>0</v>
      </c>
      <c r="D66" s="11">
        <v>2</v>
      </c>
      <c r="E66" s="11">
        <v>0</v>
      </c>
      <c r="N66" s="5"/>
      <c r="O66" s="4"/>
    </row>
    <row r="67" spans="1:15" s="2" customFormat="1" x14ac:dyDescent="0.2">
      <c r="A67" s="2">
        <v>108</v>
      </c>
      <c r="B67" s="7">
        <v>21</v>
      </c>
      <c r="C67" s="10">
        <v>1</v>
      </c>
      <c r="D67" s="11">
        <v>1</v>
      </c>
      <c r="E67" s="11">
        <v>0</v>
      </c>
      <c r="N67" s="5"/>
      <c r="O67" s="4"/>
    </row>
    <row r="68" spans="1:15" s="2" customFormat="1" x14ac:dyDescent="0.2">
      <c r="A68" s="2">
        <v>109</v>
      </c>
      <c r="B68" s="7">
        <v>20</v>
      </c>
      <c r="C68" s="10">
        <v>1</v>
      </c>
      <c r="D68" s="11">
        <v>2</v>
      </c>
      <c r="E68" s="11">
        <v>0</v>
      </c>
      <c r="N68" s="5"/>
    </row>
    <row r="69" spans="1:15" s="2" customFormat="1" x14ac:dyDescent="0.2">
      <c r="A69" s="2">
        <v>110</v>
      </c>
      <c r="B69" s="7">
        <v>30</v>
      </c>
      <c r="C69" s="10">
        <v>0</v>
      </c>
      <c r="D69" s="11">
        <v>1</v>
      </c>
      <c r="E69" s="11">
        <v>0</v>
      </c>
      <c r="N69" s="5"/>
    </row>
    <row r="70" spans="1:15" s="2" customFormat="1" x14ac:dyDescent="0.2">
      <c r="A70" s="2">
        <v>111</v>
      </c>
      <c r="B70" s="7">
        <v>47</v>
      </c>
      <c r="C70" s="10">
        <v>1</v>
      </c>
      <c r="D70" s="11">
        <v>1</v>
      </c>
      <c r="E70" s="11">
        <v>1</v>
      </c>
      <c r="N70" s="5"/>
    </row>
    <row r="71" spans="1:15" s="2" customFormat="1" x14ac:dyDescent="0.2">
      <c r="A71" s="2">
        <v>112</v>
      </c>
      <c r="B71" s="7">
        <v>20</v>
      </c>
      <c r="C71" s="10">
        <v>0</v>
      </c>
      <c r="D71" s="11">
        <v>1</v>
      </c>
      <c r="E71" s="11">
        <v>0</v>
      </c>
      <c r="N71" s="5"/>
    </row>
    <row r="72" spans="1:15" s="2" customFormat="1" x14ac:dyDescent="0.2">
      <c r="A72" s="2">
        <v>113</v>
      </c>
      <c r="B72" s="7">
        <v>51</v>
      </c>
      <c r="C72" s="10">
        <v>0</v>
      </c>
      <c r="D72" s="11">
        <v>1</v>
      </c>
      <c r="E72" s="11">
        <v>1</v>
      </c>
      <c r="N72" s="5"/>
    </row>
    <row r="73" spans="1:15" s="2" customFormat="1" x14ac:dyDescent="0.2">
      <c r="A73" s="2">
        <v>114</v>
      </c>
      <c r="B73" s="7">
        <v>21</v>
      </c>
      <c r="C73" s="10">
        <v>0</v>
      </c>
      <c r="D73" s="11">
        <v>2</v>
      </c>
      <c r="E73" s="11">
        <v>1</v>
      </c>
      <c r="N73" s="5"/>
    </row>
    <row r="74" spans="1:15" s="2" customFormat="1" x14ac:dyDescent="0.2">
      <c r="A74" s="2">
        <v>115</v>
      </c>
      <c r="B74" s="7">
        <v>39</v>
      </c>
      <c r="C74" s="10">
        <v>0</v>
      </c>
      <c r="D74" s="11">
        <v>1</v>
      </c>
      <c r="E74" s="11">
        <v>2</v>
      </c>
      <c r="N74" s="5"/>
    </row>
    <row r="75" spans="1:15" s="2" customFormat="1" x14ac:dyDescent="0.2">
      <c r="A75" s="2">
        <v>116</v>
      </c>
      <c r="B75" s="7">
        <v>19</v>
      </c>
      <c r="C75" s="10">
        <v>0</v>
      </c>
      <c r="D75" s="11">
        <v>1</v>
      </c>
      <c r="E75" s="11">
        <v>0</v>
      </c>
      <c r="N75" s="5"/>
    </row>
    <row r="76" spans="1:15" s="2" customFormat="1" x14ac:dyDescent="0.2">
      <c r="A76" s="2">
        <v>117</v>
      </c>
      <c r="B76" s="7">
        <v>23</v>
      </c>
      <c r="C76" s="10">
        <v>1</v>
      </c>
      <c r="D76" s="11">
        <v>1</v>
      </c>
      <c r="E76" s="11">
        <v>0</v>
      </c>
      <c r="N76" s="5"/>
    </row>
    <row r="77" spans="1:15" s="2" customFormat="1" x14ac:dyDescent="0.2">
      <c r="A77" s="2">
        <v>118</v>
      </c>
      <c r="B77" s="7">
        <v>41</v>
      </c>
      <c r="C77" s="10">
        <v>0</v>
      </c>
      <c r="D77" s="11">
        <v>2</v>
      </c>
      <c r="E77" s="11">
        <v>0</v>
      </c>
      <c r="N77" s="5"/>
    </row>
    <row r="78" spans="1:15" s="2" customFormat="1" x14ac:dyDescent="0.2">
      <c r="A78" s="2">
        <v>119</v>
      </c>
      <c r="B78" s="7">
        <v>22</v>
      </c>
      <c r="C78" s="10">
        <v>1</v>
      </c>
      <c r="D78" s="11">
        <v>1</v>
      </c>
      <c r="E78" s="11">
        <v>0</v>
      </c>
      <c r="F78" s="12">
        <f>E85/25</f>
        <v>0.76</v>
      </c>
      <c r="G78" s="12"/>
      <c r="H78" s="12"/>
      <c r="K78" s="12"/>
      <c r="L78" s="12"/>
      <c r="M78" s="12"/>
      <c r="N78" s="18"/>
    </row>
    <row r="79" spans="1:15" s="2" customFormat="1" x14ac:dyDescent="0.2">
      <c r="A79" s="2">
        <v>120</v>
      </c>
      <c r="B79" s="7">
        <v>30</v>
      </c>
      <c r="C79" s="10">
        <v>1</v>
      </c>
      <c r="D79" s="11">
        <v>4</v>
      </c>
      <c r="E79" s="11">
        <v>2</v>
      </c>
      <c r="F79" s="12">
        <f t="shared" ref="F79:F80" si="2">E86/25</f>
        <v>0.16</v>
      </c>
      <c r="G79" s="14"/>
      <c r="H79" s="14"/>
      <c r="I79" s="12"/>
      <c r="J79" s="15"/>
      <c r="K79" s="14"/>
      <c r="L79" s="14"/>
      <c r="M79" s="14"/>
      <c r="N79" s="19"/>
    </row>
    <row r="80" spans="1:15" s="2" customFormat="1" x14ac:dyDescent="0.2">
      <c r="A80" s="2">
        <v>121</v>
      </c>
      <c r="B80" s="7">
        <v>40</v>
      </c>
      <c r="C80" s="10">
        <v>1</v>
      </c>
      <c r="D80" s="11">
        <v>4</v>
      </c>
      <c r="E80" s="11">
        <v>0</v>
      </c>
      <c r="F80" s="12">
        <f t="shared" si="2"/>
        <v>0.08</v>
      </c>
      <c r="I80" s="14"/>
      <c r="J80" s="14"/>
      <c r="M80" s="3"/>
      <c r="N80" s="5"/>
    </row>
    <row r="81" spans="1:18" s="2" customFormat="1" x14ac:dyDescent="0.2">
      <c r="A81" s="2">
        <v>122</v>
      </c>
      <c r="B81" s="7">
        <v>18</v>
      </c>
      <c r="C81" s="10">
        <v>1</v>
      </c>
      <c r="D81" s="11">
        <v>2</v>
      </c>
      <c r="E81" s="11">
        <v>0</v>
      </c>
      <c r="M81" s="3"/>
      <c r="N81" s="5"/>
    </row>
    <row r="82" spans="1:18" s="2" customFormat="1" x14ac:dyDescent="0.2">
      <c r="A82" s="2">
        <v>123</v>
      </c>
      <c r="B82" s="7">
        <v>27</v>
      </c>
      <c r="C82" s="10">
        <v>0</v>
      </c>
      <c r="D82" s="11">
        <v>1</v>
      </c>
      <c r="E82" s="11">
        <v>0</v>
      </c>
      <c r="F82" s="12"/>
      <c r="G82" s="12"/>
      <c r="H82" s="12"/>
      <c r="K82" s="12"/>
      <c r="L82" s="12"/>
      <c r="M82" s="12"/>
      <c r="N82" s="18"/>
    </row>
    <row r="83" spans="1:18" s="2" customFormat="1" x14ac:dyDescent="0.2">
      <c r="A83" s="2">
        <v>124</v>
      </c>
      <c r="B83" s="7">
        <v>41</v>
      </c>
      <c r="C83" s="10">
        <v>1</v>
      </c>
      <c r="D83" s="11">
        <v>1</v>
      </c>
      <c r="E83" s="11">
        <v>0</v>
      </c>
      <c r="F83" s="14"/>
      <c r="G83" s="14"/>
      <c r="H83" s="14"/>
      <c r="I83" s="12"/>
      <c r="J83" s="15"/>
      <c r="K83" s="14"/>
      <c r="L83" s="14"/>
      <c r="M83" s="14"/>
      <c r="N83" s="19"/>
    </row>
    <row r="84" spans="1:18" s="2" customFormat="1" x14ac:dyDescent="0.2">
      <c r="A84" s="2">
        <v>125</v>
      </c>
      <c r="B84" s="7">
        <v>41</v>
      </c>
      <c r="C84" s="10">
        <v>0</v>
      </c>
      <c r="D84" s="11">
        <v>2</v>
      </c>
      <c r="E84" s="11">
        <v>0</v>
      </c>
      <c r="F84" s="12"/>
      <c r="G84" s="12"/>
      <c r="H84" s="12"/>
      <c r="I84" s="14"/>
      <c r="J84" s="14"/>
      <c r="K84" s="12"/>
      <c r="L84" s="12"/>
      <c r="M84" s="12"/>
      <c r="N84" s="18"/>
    </row>
    <row r="85" spans="1:18" x14ac:dyDescent="0.2">
      <c r="B85" s="12">
        <f>MEDIAN(B60:B84)</f>
        <v>27</v>
      </c>
      <c r="C85" s="12">
        <f>COUNTIF(C60:C84,1)</f>
        <v>10</v>
      </c>
      <c r="D85" s="12">
        <f>COUNTIF(D60:D84,1)/25</f>
        <v>0.56000000000000005</v>
      </c>
      <c r="E85" s="12">
        <f>COUNTIF(E60:E84,0)</f>
        <v>19</v>
      </c>
    </row>
    <row r="86" spans="1:18" s="14" customFormat="1" x14ac:dyDescent="0.2">
      <c r="A86" s="13"/>
      <c r="B86" s="14">
        <f>MIN(B60:B84)</f>
        <v>18</v>
      </c>
      <c r="D86" s="14">
        <f>D85*25</f>
        <v>14.000000000000002</v>
      </c>
      <c r="E86" s="14">
        <f>COUNTIF(E60:E84,1)</f>
        <v>4</v>
      </c>
      <c r="F86" s="12"/>
      <c r="G86" s="12"/>
      <c r="H86" s="12"/>
      <c r="I86" s="12"/>
      <c r="J86" s="15"/>
      <c r="K86" s="12"/>
      <c r="L86" s="12"/>
      <c r="M86" s="12"/>
      <c r="N86" s="18"/>
    </row>
    <row r="87" spans="1:18" s="2" customFormat="1" x14ac:dyDescent="0.2">
      <c r="B87" s="2">
        <f>MAX(B60:B85)</f>
        <v>51</v>
      </c>
      <c r="E87" s="2">
        <f>COUNTIF(E60:E84,2)</f>
        <v>2</v>
      </c>
      <c r="F87" s="12"/>
      <c r="G87" s="12"/>
      <c r="H87" s="12"/>
      <c r="I87" s="12"/>
      <c r="J87" s="15"/>
      <c r="K87" s="12"/>
      <c r="L87" s="12"/>
      <c r="M87" s="12"/>
      <c r="N87" s="18"/>
    </row>
    <row r="88" spans="1:18" s="2" customFormat="1" x14ac:dyDescent="0.2">
      <c r="F88" s="12"/>
      <c r="G88" s="12"/>
      <c r="H88" s="12"/>
      <c r="I88" s="12"/>
      <c r="J88" s="15"/>
      <c r="K88" s="12"/>
      <c r="L88" s="12"/>
      <c r="M88" s="12"/>
      <c r="N88" s="18"/>
    </row>
    <row r="90" spans="1:18" s="14" customFormat="1" x14ac:dyDescent="0.2">
      <c r="A90" s="13"/>
      <c r="F90" s="12"/>
      <c r="G90" s="12"/>
      <c r="H90" s="12"/>
      <c r="I90" s="12"/>
      <c r="J90" s="15"/>
      <c r="K90" s="12"/>
      <c r="L90" s="12"/>
      <c r="M90" s="12"/>
      <c r="N90" s="18"/>
    </row>
    <row r="91" spans="1:18" x14ac:dyDescent="0.2">
      <c r="A91" s="9"/>
    </row>
    <row r="92" spans="1:18" x14ac:dyDescent="0.2">
      <c r="A92" s="9"/>
    </row>
  </sheetData>
  <pageMargins left="0.7" right="0.7" top="0.75" bottom="0.75" header="0.3" footer="0.3"/>
  <pageSetup scale="60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ClinicalData</vt:lpstr>
    </vt:vector>
  </TitlesOfParts>
  <Company>Johns Hopkins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</dc:creator>
  <cp:lastModifiedBy>Microsoft Office User</cp:lastModifiedBy>
  <cp:lastPrinted>2016-01-13T17:28:52Z</cp:lastPrinted>
  <dcterms:created xsi:type="dcterms:W3CDTF">2015-07-31T20:24:24Z</dcterms:created>
  <dcterms:modified xsi:type="dcterms:W3CDTF">2017-05-15T17:41:27Z</dcterms:modified>
</cp:coreProperties>
</file>