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5" yWindow="525" windowWidth="15480" windowHeight="11640" tabRatio="145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  <definedName name="_xlnm.Print_Area" localSheetId="0">'Sheet1'!$A$1:$D$102</definedName>
  </definedNames>
  <calcPr fullCalcOnLoad="1"/>
</workbook>
</file>

<file path=xl/sharedStrings.xml><?xml version="1.0" encoding="utf-8"?>
<sst xmlns="http://schemas.openxmlformats.org/spreadsheetml/2006/main" count="26" uniqueCount="18">
  <si>
    <r>
      <t>Supplemental Table 1.  GO categories significantly enriched in gene cluster 1 (G1).</t>
    </r>
    <r>
      <rPr>
        <sz val="11"/>
        <rFont val="Arial"/>
        <family val="0"/>
      </rPr>
      <t xml:space="preserve">  All GO terms significantly enriched in G1 based on a one-sided Fisher's Exact test with a global (bootstrap) FDR &lt; 0.05 are listed.  </t>
    </r>
    <r>
      <rPr>
        <b/>
        <i/>
        <sz val="11"/>
        <rFont val="Arial"/>
        <family val="2"/>
      </rPr>
      <t>Population Total</t>
    </r>
    <r>
      <rPr>
        <sz val="11"/>
        <rFont val="Arial"/>
        <family val="0"/>
      </rPr>
      <t xml:space="preserve">: Number of genes in the filtered list of 2177 probe sets annotated to at least one GO category within the specific system (Biological Process/Cellular Component/Molecular Function). </t>
    </r>
    <r>
      <rPr>
        <b/>
        <i/>
        <sz val="11"/>
        <rFont val="Arial"/>
        <family val="2"/>
      </rPr>
      <t>Population Hits</t>
    </r>
    <r>
      <rPr>
        <sz val="11"/>
        <rFont val="Arial"/>
        <family val="0"/>
      </rPr>
      <t xml:space="preserve">: Number of genes within the population total that are annotated to the specific GO category.  </t>
    </r>
    <r>
      <rPr>
        <b/>
        <i/>
        <sz val="11"/>
        <rFont val="Arial"/>
        <family val="2"/>
      </rPr>
      <t>List Total</t>
    </r>
    <r>
      <rPr>
        <sz val="11"/>
        <rFont val="Arial"/>
        <family val="0"/>
      </rPr>
      <t xml:space="preserve">: Number of genes in G1 annotated to at least one GO category within the specific system.   </t>
    </r>
    <r>
      <rPr>
        <b/>
        <i/>
        <sz val="11"/>
        <rFont val="Arial"/>
        <family val="2"/>
      </rPr>
      <t>List Hits</t>
    </r>
    <r>
      <rPr>
        <sz val="11"/>
        <rFont val="Arial"/>
        <family val="0"/>
      </rPr>
      <t xml:space="preserve">: Number of genes within the list total that are annotated to the specific GO category. </t>
    </r>
    <r>
      <rPr>
        <b/>
        <i/>
        <sz val="11"/>
        <rFont val="Arial"/>
        <family val="2"/>
      </rPr>
      <t>p-value</t>
    </r>
    <r>
      <rPr>
        <sz val="11"/>
        <rFont val="Arial"/>
        <family val="0"/>
      </rPr>
      <t>: one-sided Fisher Exact</t>
    </r>
    <r>
      <rPr>
        <i/>
        <sz val="11"/>
        <rFont val="Arial"/>
        <family val="2"/>
      </rPr>
      <t xml:space="preserve"> p</t>
    </r>
    <r>
      <rPr>
        <sz val="11"/>
        <rFont val="Arial"/>
        <family val="0"/>
      </rPr>
      <t>-value (unadjusted, FDR &lt; 0.05).</t>
    </r>
  </si>
  <si>
    <t>List Hits</t>
  </si>
  <si>
    <t>Population Hits</t>
  </si>
  <si>
    <t>nucleobase, nucleoside, nucleotide and nucleic acid metabolism</t>
  </si>
  <si>
    <t>RNA splicing, via transesterification reactions with bulged adenosine as nucleophile</t>
  </si>
  <si>
    <t>RNA splicing, via transesterification reactions</t>
  </si>
  <si>
    <t>nuclear mRNA splicing, via spliceosome</t>
  </si>
  <si>
    <t>transcription, DNA-dependent</t>
  </si>
  <si>
    <t>translation factor activity, nucleic acid binding</t>
  </si>
  <si>
    <t>oxidoreductase activity, acting on heme group of donors, oxygen as acceptor</t>
  </si>
  <si>
    <t>oxidoreductase activity, acting on heme group of donors</t>
  </si>
  <si>
    <t>ATP-dependent helicase activity</t>
  </si>
  <si>
    <t>DNA-dependent ATPase activity</t>
  </si>
  <si>
    <t>G1 Biological Processes (List Total = 516, Population Total = 1219)</t>
  </si>
  <si>
    <t>G1 Cellular Components (List Total = 485, Population Total = 1149)</t>
  </si>
  <si>
    <t>G1 Molecular Functions (List Total = 519, Population Total = 1238)</t>
  </si>
  <si>
    <t>GO Category</t>
  </si>
  <si>
    <t>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</si>
</sst>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workbookViewId="0" topLeftCell="A1">
      <selection activeCell="A115" sqref="A115"/>
    </sheetView>
  </sheetViews>
  <sheetFormatPr defaultColWidth="9.00390625" defaultRowHeight="12.75"/>
  <cols>
    <col min="1" max="1" width="67.625" style="3" bestFit="1" customWidth="1"/>
    <col min="2" max="2" width="8.75390625" style="4" bestFit="1" customWidth="1"/>
    <col min="3" max="3" width="14.75390625" style="4" bestFit="1" customWidth="1"/>
    <col min="4" max="4" width="11.375" style="4" bestFit="1" customWidth="1"/>
    <col min="5" max="5" width="12.00390625" style="3" bestFit="1" customWidth="1"/>
    <col min="6" max="16384" width="10.75390625" style="3" customWidth="1"/>
  </cols>
  <sheetData>
    <row r="1" spans="1:4" s="1" customFormat="1" ht="18">
      <c r="A1" s="6" t="s">
        <v>13</v>
      </c>
      <c r="B1" s="7"/>
      <c r="C1" s="7"/>
      <c r="D1" s="8"/>
    </row>
    <row r="2" spans="1:4" s="2" customFormat="1" ht="14.25">
      <c r="A2" s="9" t="s">
        <v>16</v>
      </c>
      <c r="B2" s="10" t="s">
        <v>1</v>
      </c>
      <c r="C2" s="10" t="s">
        <v>2</v>
      </c>
      <c r="D2" s="11" t="s">
        <v>17</v>
      </c>
    </row>
    <row r="3" spans="1:4" ht="14.25">
      <c r="A3" s="12" t="str">
        <f>HYPERLINK("http://www2.ebi.ac.uk/ego/QuickGO?mode=display&amp;entry=GO%3A0008152","metabolism")</f>
        <v>metabolism</v>
      </c>
      <c r="B3" s="13">
        <v>395</v>
      </c>
      <c r="C3" s="13">
        <v>726</v>
      </c>
      <c r="D3" s="14">
        <v>6.30463089378839E-26</v>
      </c>
    </row>
    <row r="4" spans="1:4" ht="14.25">
      <c r="A4" s="12" t="str">
        <f>HYPERLINK("http://www2.ebi.ac.uk/ego/QuickGO?mode=display&amp;entry=GO%3A0006412","protein biosynthesis")</f>
        <v>protein biosynthesis</v>
      </c>
      <c r="B4" s="13">
        <v>80</v>
      </c>
      <c r="C4" s="13">
        <v>93</v>
      </c>
      <c r="D4" s="14">
        <v>1.55623737900776E-19</v>
      </c>
    </row>
    <row r="5" spans="1:4" ht="14.25">
      <c r="A5" s="12" t="str">
        <f>HYPERLINK("http://www2.ebi.ac.uk/ego/QuickGO?mode=display&amp;entry=GO%3A0009059","macromolecule biosynthesis")</f>
        <v>macromolecule biosynthesis</v>
      </c>
      <c r="B5" s="13">
        <v>101</v>
      </c>
      <c r="C5" s="13">
        <v>135</v>
      </c>
      <c r="D5" s="14">
        <v>4.86584122098495E-16</v>
      </c>
    </row>
    <row r="6" spans="1:4" ht="14.25">
      <c r="A6" s="12" t="str">
        <f>HYPERLINK("http://www2.ebi.ac.uk/ego/QuickGO?mode=display&amp;entry=GO%3A0009058","biosynthesis")</f>
        <v>biosynthesis</v>
      </c>
      <c r="B6" s="13">
        <v>112</v>
      </c>
      <c r="C6" s="13">
        <v>156</v>
      </c>
      <c r="D6" s="14">
        <v>1.53873346580475E-15</v>
      </c>
    </row>
    <row r="7" spans="1:4" ht="14.25">
      <c r="A7" s="12" t="str">
        <f>HYPERLINK("http://www2.ebi.ac.uk/ego/QuickGO?mode=display&amp;entry=GO%3A0006139","nucleobase\, nucleoside\, nucleotide and nucleic acid metabolism")</f>
        <v>nucleobase\, nucleoside\, nucleotide and nucleic acid metabolism</v>
      </c>
      <c r="B7" s="13">
        <v>188</v>
      </c>
      <c r="C7" s="13">
        <v>307</v>
      </c>
      <c r="D7" s="14">
        <v>9.40388663126824E-15</v>
      </c>
    </row>
    <row r="8" spans="1:4" ht="14.25">
      <c r="A8" s="12" t="s">
        <v>3</v>
      </c>
      <c r="B8" s="13">
        <v>188</v>
      </c>
      <c r="C8" s="13">
        <v>311</v>
      </c>
      <c r="D8" s="14">
        <v>6.78064463461196E-14</v>
      </c>
    </row>
    <row r="9" spans="1:4" ht="14.25">
      <c r="A9" s="12" t="str">
        <f>HYPERLINK("http://www2.ebi.ac.uk/ego/QuickGO?mode=display&amp;entry=GO%3A0016070","RNA metabolism")</f>
        <v>RNA metabolism</v>
      </c>
      <c r="B9" s="13">
        <v>56</v>
      </c>
      <c r="C9" s="13">
        <v>70</v>
      </c>
      <c r="D9" s="14">
        <v>3.83002611681043E-11</v>
      </c>
    </row>
    <row r="10" spans="1:4" ht="14.25">
      <c r="A10" s="12" t="str">
        <f>HYPERLINK("http://www2.ebi.ac.uk/ego/QuickGO?mode=display&amp;entry=GO%3A0006396","RNA processing")</f>
        <v>RNA processing</v>
      </c>
      <c r="B10" s="13">
        <v>51</v>
      </c>
      <c r="C10" s="13">
        <v>63</v>
      </c>
      <c r="D10" s="14">
        <v>1.39772381891802E-10</v>
      </c>
    </row>
    <row r="11" spans="1:4" ht="14.25">
      <c r="A11" s="12" t="str">
        <f>HYPERLINK("http://www2.ebi.ac.uk/ego/QuickGO?mode=display&amp;entry=GO%3A0016071","mRNA metabolism")</f>
        <v>mRNA metabolism</v>
      </c>
      <c r="B11" s="13">
        <v>38</v>
      </c>
      <c r="C11" s="13">
        <v>44</v>
      </c>
      <c r="D11" s="14">
        <v>9.98914217307093E-10</v>
      </c>
    </row>
    <row r="12" spans="1:4" ht="14.25">
      <c r="A12" s="12" t="str">
        <f>HYPERLINK("http://www2.ebi.ac.uk/ego/QuickGO?mode=display&amp;entry=GO%3A0006397","mRNA processing")</f>
        <v>mRNA processing</v>
      </c>
      <c r="B12" s="13">
        <v>32</v>
      </c>
      <c r="C12" s="13">
        <v>37</v>
      </c>
      <c r="D12" s="14">
        <v>2.24359236377324E-08</v>
      </c>
    </row>
    <row r="13" spans="1:4" ht="14.25">
      <c r="A13" s="12" t="str">
        <f>HYPERLINK("http://www2.ebi.ac.uk/ego/QuickGO?mode=display&amp;entry=GO%3A0006259","DNA metabolism")</f>
        <v>DNA metabolism</v>
      </c>
      <c r="B13" s="13">
        <v>56</v>
      </c>
      <c r="C13" s="13">
        <v>79</v>
      </c>
      <c r="D13" s="14">
        <v>1.08317066009681E-07</v>
      </c>
    </row>
    <row r="14" spans="1:4" ht="14.25">
      <c r="A14" s="12" t="str">
        <f>HYPERLINK("http://www2.ebi.ac.uk/ego/QuickGO?mode=display&amp;entry=GO%3A0019538","protein metabolism")</f>
        <v>protein metabolism</v>
      </c>
      <c r="B14" s="13">
        <v>165</v>
      </c>
      <c r="C14" s="13">
        <v>303</v>
      </c>
      <c r="D14" s="14">
        <v>6.48298513262431E-07</v>
      </c>
    </row>
    <row r="15" spans="1:4" ht="14.25">
      <c r="A15" s="12" t="str">
        <f>HYPERLINK("http://www2.ebi.ac.uk/ego/QuickGO?mode=display&amp;entry=GO%3A0008380","RNA splicing")</f>
        <v>RNA splicing</v>
      </c>
      <c r="B15" s="13">
        <v>27</v>
      </c>
      <c r="C15" s="13">
        <v>32</v>
      </c>
      <c r="D15" s="14">
        <v>9.03079368022705E-07</v>
      </c>
    </row>
    <row r="16" spans="1:4" ht="14.25">
      <c r="A16" s="12" t="s">
        <v>4</v>
      </c>
      <c r="B16" s="13">
        <v>22</v>
      </c>
      <c r="C16" s="13">
        <v>25</v>
      </c>
      <c r="D16" s="14">
        <v>2.39743763577325E-06</v>
      </c>
    </row>
    <row r="17" spans="1:4" ht="14.25">
      <c r="A17" s="12" t="s">
        <v>5</v>
      </c>
      <c r="B17" s="13">
        <v>22</v>
      </c>
      <c r="C17" s="13">
        <v>25</v>
      </c>
      <c r="D17" s="14">
        <v>2.39743763577325E-06</v>
      </c>
    </row>
    <row r="18" spans="1:4" ht="14.25">
      <c r="A18" s="12" t="s">
        <v>6</v>
      </c>
      <c r="B18" s="13">
        <v>22</v>
      </c>
      <c r="C18" s="13">
        <v>25</v>
      </c>
      <c r="D18" s="14">
        <v>2.39743763577325E-06</v>
      </c>
    </row>
    <row r="19" spans="1:4" ht="14.25">
      <c r="A19" s="12" t="str">
        <f>HYPERLINK("http://www2.ebi.ac.uk/ego/QuickGO?mode=display&amp;entry=GO%3A0000278","mitotic cell cycle")</f>
        <v>mitotic cell cycle</v>
      </c>
      <c r="B19" s="13">
        <v>44</v>
      </c>
      <c r="C19" s="13">
        <v>62</v>
      </c>
      <c r="D19" s="14">
        <v>2.76835896355961E-06</v>
      </c>
    </row>
    <row r="20" spans="1:4" ht="14.25">
      <c r="A20" s="12" t="str">
        <f>HYPERLINK("http://www2.ebi.ac.uk/ego/QuickGO?mode=display&amp;entry=GO%3A0043037","translation")</f>
        <v>translation</v>
      </c>
      <c r="B20" s="13">
        <v>29</v>
      </c>
      <c r="C20" s="13">
        <v>37</v>
      </c>
      <c r="D20" s="14">
        <v>6.42103451965685E-06</v>
      </c>
    </row>
    <row r="21" spans="1:4" ht="14.25">
      <c r="A21" s="12" t="str">
        <f>HYPERLINK("http://www2.ebi.ac.uk/ego/QuickGO?mode=display&amp;entry=GO%3A0007049","cell cycle")</f>
        <v>cell cycle</v>
      </c>
      <c r="B21" s="13">
        <v>69</v>
      </c>
      <c r="C21" s="13">
        <v>112</v>
      </c>
      <c r="D21" s="14">
        <v>1.29842809762326E-05</v>
      </c>
    </row>
    <row r="22" spans="1:4" ht="14.25">
      <c r="A22" s="12" t="str">
        <f>HYPERLINK("http://www2.ebi.ac.uk/ego/QuickGO?mode=display&amp;entry=GO%3A0000279","M phase")</f>
        <v>M phase</v>
      </c>
      <c r="B22" s="13">
        <v>21</v>
      </c>
      <c r="C22" s="13">
        <v>26</v>
      </c>
      <c r="D22" s="14">
        <v>6.1165782481158E-05</v>
      </c>
    </row>
    <row r="23" spans="1:4" ht="14.25">
      <c r="A23" s="12" t="str">
        <f>HYPERLINK("http://www2.ebi.ac.uk/ego/QuickGO?mode=display&amp;entry=GO%3A0000067","DNA replication and chromosome cycle")</f>
        <v>DNA replication and chromosome cycle</v>
      </c>
      <c r="B23" s="13">
        <v>25</v>
      </c>
      <c r="C23" s="13">
        <v>33</v>
      </c>
      <c r="D23" s="14">
        <v>8.19713841770418E-05</v>
      </c>
    </row>
    <row r="24" spans="1:4" ht="14.25">
      <c r="A24" s="12" t="str">
        <f>HYPERLINK("http://www2.ebi.ac.uk/ego/QuickGO?mode=display&amp;entry=GO%3A0009889","regulation of biosynthesis")</f>
        <v>regulation of biosynthesis</v>
      </c>
      <c r="B24" s="13">
        <v>18</v>
      </c>
      <c r="C24" s="13">
        <v>22</v>
      </c>
      <c r="D24" s="15">
        <v>0.000159760013628405</v>
      </c>
    </row>
    <row r="25" spans="1:4" ht="14.25">
      <c r="A25" s="12" t="str">
        <f>HYPERLINK("http://www2.ebi.ac.uk/ego/QuickGO?mode=display&amp;entry=GO%3A0000280","nuclear division")</f>
        <v>nuclear division</v>
      </c>
      <c r="B25" s="13">
        <v>19</v>
      </c>
      <c r="C25" s="13">
        <v>24</v>
      </c>
      <c r="D25" s="15">
        <v>0.000232950567378447</v>
      </c>
    </row>
    <row r="26" spans="1:4" ht="14.25">
      <c r="A26" s="12" t="str">
        <f>HYPERLINK("http://www2.ebi.ac.uk/ego/QuickGO?mode=display&amp;entry=GO%3A0006974","response to DNA damage stimulus")</f>
        <v>response to DNA damage stimulus</v>
      </c>
      <c r="B26" s="13">
        <v>17</v>
      </c>
      <c r="C26" s="13">
        <v>21</v>
      </c>
      <c r="D26" s="15">
        <v>0.000316685994882583</v>
      </c>
    </row>
    <row r="27" spans="1:4" ht="14.25">
      <c r="A27" s="12" t="str">
        <f>HYPERLINK("http://www2.ebi.ac.uk/ego/QuickGO?mode=display&amp;entry=GO%3A0009719","response to endogenous stimulus")</f>
        <v>response to endogenous stimulus</v>
      </c>
      <c r="B27" s="13">
        <v>17</v>
      </c>
      <c r="C27" s="13">
        <v>21</v>
      </c>
      <c r="D27" s="15">
        <v>0.000316685994882583</v>
      </c>
    </row>
    <row r="28" spans="1:4" ht="14.25">
      <c r="A28" s="12" t="str">
        <f>HYPERLINK("http://www2.ebi.ac.uk/ego/QuickGO?mode=display&amp;entry=GO%3A0006260","DNA replication")</f>
        <v>DNA replication</v>
      </c>
      <c r="B28" s="13">
        <v>22</v>
      </c>
      <c r="C28" s="13">
        <v>30</v>
      </c>
      <c r="D28" s="15">
        <v>0.000500512755445397</v>
      </c>
    </row>
    <row r="29" spans="1:4" ht="14.25">
      <c r="A29" s="12" t="str">
        <f>HYPERLINK("http://www2.ebi.ac.uk/ego/QuickGO?mode=display&amp;entry=GO%3A0000084","S phase of mitotic cell cycle")</f>
        <v>S phase of mitotic cell cycle</v>
      </c>
      <c r="B29" s="13">
        <v>22</v>
      </c>
      <c r="C29" s="13">
        <v>30</v>
      </c>
      <c r="D29" s="15">
        <v>0.000500512755445397</v>
      </c>
    </row>
    <row r="30" spans="1:4" ht="14.25">
      <c r="A30" s="12" t="str">
        <f>HYPERLINK("http://www2.ebi.ac.uk/ego/QuickGO?mode=display&amp;entry=GO%3A0006281","DNA repair")</f>
        <v>DNA repair</v>
      </c>
      <c r="B30" s="13">
        <v>13</v>
      </c>
      <c r="C30" s="13">
        <v>15</v>
      </c>
      <c r="D30" s="15">
        <v>0.000506387989589347</v>
      </c>
    </row>
    <row r="31" spans="1:4" ht="14.25">
      <c r="A31" s="12" t="str">
        <f>HYPERLINK("http://www2.ebi.ac.uk/ego/QuickGO?mode=display&amp;entry=GO%3A0019222","regulation of metabolism")</f>
        <v>regulation of metabolism</v>
      </c>
      <c r="B31" s="13">
        <v>99</v>
      </c>
      <c r="C31" s="13">
        <v>185</v>
      </c>
      <c r="D31" s="15">
        <v>0.000587512467177223</v>
      </c>
    </row>
    <row r="32" spans="1:4" ht="14.25">
      <c r="A32" s="12" t="str">
        <f>HYPERLINK("http://www2.ebi.ac.uk/ego/QuickGO?mode=display&amp;entry=GO%3A0006417","regulation of protein biosynthesis")</f>
        <v>regulation of protein biosynthesis</v>
      </c>
      <c r="B32" s="13">
        <v>16</v>
      </c>
      <c r="C32" s="13">
        <v>20</v>
      </c>
      <c r="D32" s="15">
        <v>0.000621062617189496</v>
      </c>
    </row>
    <row r="33" spans="1:4" ht="14.25">
      <c r="A33" s="12" t="str">
        <f>HYPERLINK("http://www2.ebi.ac.uk/ego/QuickGO?mode=display&amp;entry=GO%3A0006445","regulation of translation")</f>
        <v>regulation of translation</v>
      </c>
      <c r="B33" s="13">
        <v>16</v>
      </c>
      <c r="C33" s="13">
        <v>20</v>
      </c>
      <c r="D33" s="15">
        <v>0.000621062617189496</v>
      </c>
    </row>
    <row r="34" spans="1:4" ht="14.25">
      <c r="A34" s="12" t="str">
        <f>HYPERLINK("http://www2.ebi.ac.uk/ego/QuickGO?mode=display&amp;entry=GO%3A0007067","mitosis")</f>
        <v>mitosis</v>
      </c>
      <c r="B34" s="13">
        <v>17</v>
      </c>
      <c r="C34" s="13">
        <v>22</v>
      </c>
      <c r="D34" s="15">
        <v>0.00085023433114679</v>
      </c>
    </row>
    <row r="35" spans="1:4" ht="14.25">
      <c r="A35" s="12" t="str">
        <f>HYPERLINK("http://www2.ebi.ac.uk/ego/QuickGO?mode=display&amp;entry=GO%3A0000087","M phase of mitotic cell cycle")</f>
        <v>M phase of mitotic cell cycle</v>
      </c>
      <c r="B35" s="13">
        <v>17</v>
      </c>
      <c r="C35" s="13">
        <v>22</v>
      </c>
      <c r="D35" s="15">
        <v>0.00085023433114679</v>
      </c>
    </row>
    <row r="36" spans="1:4" ht="14.25">
      <c r="A36" s="12" t="str">
        <f>HYPERLINK("http://www2.ebi.ac.uk/ego/QuickGO?mode=display&amp;entry=GO%3A0000398","nuclear mRNA splicing\, via spliceosome")</f>
        <v>nuclear mRNA splicing\, via spliceosome</v>
      </c>
      <c r="B36" s="13">
        <v>8</v>
      </c>
      <c r="C36" s="13">
        <v>8</v>
      </c>
      <c r="D36" s="15">
        <v>0.000998809586138706</v>
      </c>
    </row>
    <row r="37" spans="1:4" ht="14.25">
      <c r="A37" s="12" t="str">
        <f>HYPERLINK("http://www2.ebi.ac.uk/ego/QuickGO?mode=display&amp;entry=GO%3A0000377","RNA splicing\, via transesterification reactions with bulged adenosine as nucleophile")</f>
        <v>RNA splicing\, via transesterification reactions with bulged adenosine as nucleophile</v>
      </c>
      <c r="B37" s="13">
        <v>8</v>
      </c>
      <c r="C37" s="13">
        <v>8</v>
      </c>
      <c r="D37" s="15">
        <v>0.000998809586138706</v>
      </c>
    </row>
    <row r="38" spans="1:4" ht="14.25">
      <c r="A38" s="12" t="str">
        <f>HYPERLINK("http://www2.ebi.ac.uk/ego/QuickGO?mode=display&amp;entry=GO%3A0000245","spliceosome assembly")</f>
        <v>spliceosome assembly</v>
      </c>
      <c r="B38" s="13">
        <v>8</v>
      </c>
      <c r="C38" s="13">
        <v>8</v>
      </c>
      <c r="D38" s="15">
        <v>0.000998809586138706</v>
      </c>
    </row>
    <row r="39" spans="1:4" ht="14.25">
      <c r="A39" s="12" t="str">
        <f>HYPERLINK("http://www2.ebi.ac.uk/ego/QuickGO?mode=display&amp;entry=GO%3A0006414","translational elongation")</f>
        <v>translational elongation</v>
      </c>
      <c r="B39" s="13">
        <v>8</v>
      </c>
      <c r="C39" s="13">
        <v>8</v>
      </c>
      <c r="D39" s="15">
        <v>0.000998809586138706</v>
      </c>
    </row>
    <row r="40" spans="1:4" ht="14.25">
      <c r="A40" s="12" t="str">
        <f>HYPERLINK("http://www2.ebi.ac.uk/ego/QuickGO?mode=display&amp;entry=GO%3A0000375","RNA splicing\, via transesterification reactions")</f>
        <v>RNA splicing\, via transesterification reactions</v>
      </c>
      <c r="B40" s="13">
        <v>8</v>
      </c>
      <c r="C40" s="13">
        <v>8</v>
      </c>
      <c r="D40" s="15">
        <v>0.000998809586138706</v>
      </c>
    </row>
    <row r="41" spans="1:4" ht="14.25">
      <c r="A41" s="12" t="str">
        <f>HYPERLINK("http://www2.ebi.ac.uk/ego/QuickGO?mode=display&amp;entry=GO%3A0050791","regulation of physiological process")</f>
        <v>regulation of physiological process</v>
      </c>
      <c r="B41" s="13">
        <v>101</v>
      </c>
      <c r="C41" s="13">
        <v>192</v>
      </c>
      <c r="D41" s="15">
        <v>0.00116507903236533</v>
      </c>
    </row>
    <row r="42" spans="1:4" ht="14.25">
      <c r="A42" s="12" t="str">
        <f>HYPERLINK("http://www2.ebi.ac.uk/ego/QuickGO?mode=display&amp;entry=GO%3A0006413","translational initiation")</f>
        <v>translational initiation</v>
      </c>
      <c r="B42" s="13">
        <v>15</v>
      </c>
      <c r="C42" s="13">
        <v>19</v>
      </c>
      <c r="D42" s="15">
        <v>0.00120381322820105</v>
      </c>
    </row>
    <row r="43" spans="1:4" ht="14.25">
      <c r="A43" s="12" t="str">
        <f>HYPERLINK("http://www2.ebi.ac.uk/ego/QuickGO?mode=display&amp;entry=GO%3A0007001","chromosome organization and biogenesis (sensu Eukarya)")</f>
        <v>chromosome organization and biogenesis (sensu Eukarya)</v>
      </c>
      <c r="B43" s="13">
        <v>26</v>
      </c>
      <c r="C43" s="13">
        <v>39</v>
      </c>
      <c r="D43" s="15">
        <v>0.00160488626237475</v>
      </c>
    </row>
    <row r="44" spans="1:4" ht="14.25">
      <c r="A44" s="12" t="str">
        <f>HYPERLINK("http://www2.ebi.ac.uk/ego/QuickGO?mode=display&amp;entry=GO%3A0006446","regulation of translational initiation")</f>
        <v>regulation of translational initiation</v>
      </c>
      <c r="B44" s="13">
        <v>13</v>
      </c>
      <c r="C44" s="13">
        <v>16</v>
      </c>
      <c r="D44" s="15">
        <v>0.00166026041864263</v>
      </c>
    </row>
    <row r="45" spans="1:4" ht="14.25">
      <c r="A45" s="12" t="str">
        <f>HYPERLINK("http://www2.ebi.ac.uk/ego/QuickGO?mode=display&amp;entry=GO%3A0006997","nuclear organization and biogenesis")</f>
        <v>nuclear organization and biogenesis</v>
      </c>
      <c r="B45" s="13">
        <v>27</v>
      </c>
      <c r="C45" s="13">
        <v>41</v>
      </c>
      <c r="D45" s="15">
        <v>0.00172370524582523</v>
      </c>
    </row>
    <row r="46" spans="1:4" ht="14.25">
      <c r="A46" s="12" t="str">
        <f>HYPERLINK("http://www2.ebi.ac.uk/ego/QuickGO?mode=display&amp;entry=GO%3A0007582","physiological process")</f>
        <v>physiological process</v>
      </c>
      <c r="B46" s="13">
        <v>464</v>
      </c>
      <c r="C46" s="13">
        <v>1058</v>
      </c>
      <c r="D46" s="15">
        <v>0.00339205921204416</v>
      </c>
    </row>
    <row r="47" spans="1:4" ht="14.25">
      <c r="A47" s="12" t="s">
        <v>7</v>
      </c>
      <c r="B47" s="13">
        <v>82</v>
      </c>
      <c r="C47" s="13">
        <v>156</v>
      </c>
      <c r="D47" s="15">
        <v>0.00378949050951556</v>
      </c>
    </row>
    <row r="48" spans="1:4" ht="14.25">
      <c r="A48" s="12" t="str">
        <f>HYPERLINK("http://www2.ebi.ac.uk/ego/QuickGO?mode=display&amp;entry=GO%3A0006350","transcription")</f>
        <v>transcription</v>
      </c>
      <c r="B48" s="13">
        <v>88</v>
      </c>
      <c r="C48" s="13">
        <v>169</v>
      </c>
      <c r="D48" s="15">
        <v>0.00385036645332286</v>
      </c>
    </row>
    <row r="49" spans="1:4" ht="14.25">
      <c r="A49" s="12"/>
      <c r="B49" s="13"/>
      <c r="C49" s="13"/>
      <c r="D49" s="15"/>
    </row>
    <row r="50" spans="1:4" s="1" customFormat="1" ht="18">
      <c r="A50" s="16" t="s">
        <v>14</v>
      </c>
      <c r="B50" s="17"/>
      <c r="C50" s="17"/>
      <c r="D50" s="18"/>
    </row>
    <row r="51" spans="1:4" s="2" customFormat="1" ht="14.25">
      <c r="A51" s="9" t="s">
        <v>16</v>
      </c>
      <c r="B51" s="10" t="s">
        <v>1</v>
      </c>
      <c r="C51" s="10" t="s">
        <v>2</v>
      </c>
      <c r="D51" s="11" t="s">
        <v>17</v>
      </c>
    </row>
    <row r="52" spans="1:4" ht="14.25">
      <c r="A52" s="12" t="str">
        <f>HYPERLINK("http://www2.ebi.ac.uk/ego/QuickGO?mode=display&amp;entry=GO%3A0005622","intracellular")</f>
        <v>intracellular</v>
      </c>
      <c r="B52" s="13">
        <v>415</v>
      </c>
      <c r="C52" s="13">
        <v>783</v>
      </c>
      <c r="D52" s="14">
        <v>5.86792473069326E-29</v>
      </c>
    </row>
    <row r="53" spans="1:4" ht="14.25">
      <c r="A53" s="12" t="str">
        <f>HYPERLINK("http://www2.ebi.ac.uk/ego/QuickGO?mode=display&amp;entry=GO%3A0030529","ribonucleoprotein complex")</f>
        <v>ribonucleoprotein complex</v>
      </c>
      <c r="B53" s="13">
        <v>76</v>
      </c>
      <c r="C53" s="13">
        <v>79</v>
      </c>
      <c r="D53" s="14">
        <v>1.66090798300147E-26</v>
      </c>
    </row>
    <row r="54" spans="1:4" ht="14.25">
      <c r="A54" s="12" t="str">
        <f>HYPERLINK("http://www2.ebi.ac.uk/ego/QuickGO?mode=display&amp;entry=GO%3A0005634","nucleus")</f>
        <v>nucleus</v>
      </c>
      <c r="B54" s="13">
        <v>225</v>
      </c>
      <c r="C54" s="13">
        <v>370</v>
      </c>
      <c r="D54" s="14">
        <v>1.35942260456465E-18</v>
      </c>
    </row>
    <row r="55" spans="1:4" ht="14.25">
      <c r="A55" s="12" t="str">
        <f>HYPERLINK("http://www2.ebi.ac.uk/ego/QuickGO?mode=display&amp;entry=GO%3A0005840","ribosome")</f>
        <v>ribosome</v>
      </c>
      <c r="B55" s="13">
        <v>45</v>
      </c>
      <c r="C55" s="13">
        <v>46</v>
      </c>
      <c r="D55" s="14">
        <v>1.13852021881879E-16</v>
      </c>
    </row>
    <row r="56" spans="1:9" ht="15">
      <c r="A56" s="12" t="str">
        <f>HYPERLINK("http://www2.ebi.ac.uk/ego/QuickGO?mode=display&amp;entry=GO%3A0005830","cytosolic ribosome (sensu Eukarya)")</f>
        <v>cytosolic ribosome (sensu Eukarya)</v>
      </c>
      <c r="B56" s="13">
        <v>28</v>
      </c>
      <c r="C56" s="13">
        <v>28</v>
      </c>
      <c r="D56" s="14">
        <v>2.04536265561206E-11</v>
      </c>
      <c r="I56" s="5"/>
    </row>
    <row r="57" spans="1:4" ht="14.25">
      <c r="A57" s="12" t="str">
        <f>HYPERLINK("http://www2.ebi.ac.uk/ego/QuickGO?mode=display&amp;entry=GO%3A0019866","inner membrane")</f>
        <v>inner membrane</v>
      </c>
      <c r="B57" s="13">
        <v>27</v>
      </c>
      <c r="C57" s="13">
        <v>27</v>
      </c>
      <c r="D57" s="14">
        <v>5.01069192051678E-11</v>
      </c>
    </row>
    <row r="58" spans="1:4" ht="14.25">
      <c r="A58" s="12" t="str">
        <f>HYPERLINK("http://www2.ebi.ac.uk/ego/QuickGO?mode=display&amp;entry=GO%3A0005829","cytosol")</f>
        <v>cytosol</v>
      </c>
      <c r="B58" s="13">
        <v>58</v>
      </c>
      <c r="C58" s="13">
        <v>77</v>
      </c>
      <c r="D58" s="14">
        <v>1.07908086591142E-09</v>
      </c>
    </row>
    <row r="59" spans="1:4" ht="14.25">
      <c r="A59" s="12" t="str">
        <f>HYPERLINK("http://www2.ebi.ac.uk/ego/QuickGO?mode=display&amp;entry=GO%3A0005739","mitochondrion")</f>
        <v>mitochondrion</v>
      </c>
      <c r="B59" s="13">
        <v>59</v>
      </c>
      <c r="C59" s="13">
        <v>81</v>
      </c>
      <c r="D59" s="14">
        <v>7.12724032908E-09</v>
      </c>
    </row>
    <row r="60" spans="1:4" ht="14.25">
      <c r="A60" s="12" t="str">
        <f>HYPERLINK("http://www2.ebi.ac.uk/ego/QuickGO?mode=display&amp;entry=GO%3A0005743","mitochondrial inner membrane")</f>
        <v>mitochondrial inner membrane</v>
      </c>
      <c r="B60" s="13">
        <v>18</v>
      </c>
      <c r="C60" s="13">
        <v>18</v>
      </c>
      <c r="D60" s="14">
        <v>1.50326154473128E-07</v>
      </c>
    </row>
    <row r="61" spans="1:4" ht="14.25">
      <c r="A61" s="12" t="str">
        <f>HYPERLINK("http://www2.ebi.ac.uk/ego/QuickGO?mode=display&amp;entry=GO%3A0016282","eukaryotic 43S preinitiation complex")</f>
        <v>eukaryotic 43S preinitiation complex</v>
      </c>
      <c r="B61" s="13">
        <v>18</v>
      </c>
      <c r="C61" s="13">
        <v>18</v>
      </c>
      <c r="D61" s="14">
        <v>1.50326154473128E-07</v>
      </c>
    </row>
    <row r="62" spans="1:4" ht="14.25">
      <c r="A62" s="12" t="str">
        <f>HYPERLINK("http://www2.ebi.ac.uk/ego/QuickGO?mode=display&amp;entry=GO%3A0015934","large ribosomal subunit")</f>
        <v>large ribosomal subunit</v>
      </c>
      <c r="B62" s="13">
        <v>18</v>
      </c>
      <c r="C62" s="13">
        <v>18</v>
      </c>
      <c r="D62" s="14">
        <v>1.50326154473128E-07</v>
      </c>
    </row>
    <row r="63" spans="1:4" ht="14.25">
      <c r="A63" s="12" t="str">
        <f>HYPERLINK("http://www2.ebi.ac.uk/ego/QuickGO?mode=display&amp;entry=GO%3A0005694","chromosome")</f>
        <v>chromosome</v>
      </c>
      <c r="B63" s="13">
        <v>36</v>
      </c>
      <c r="C63" s="13">
        <v>46</v>
      </c>
      <c r="D63" s="14">
        <v>4.15676477954721E-07</v>
      </c>
    </row>
    <row r="64" spans="1:4" ht="14.25">
      <c r="A64" s="12" t="str">
        <f>HYPERLINK("http://www2.ebi.ac.uk/ego/QuickGO?mode=display&amp;entry=GO%3A0005842","cytosolic large ribosomal subunit (sensu Eukarya)")</f>
        <v>cytosolic large ribosomal subunit (sensu Eukarya)</v>
      </c>
      <c r="B64" s="13">
        <v>16</v>
      </c>
      <c r="C64" s="13">
        <v>16</v>
      </c>
      <c r="D64" s="14">
        <v>8.78399720155762E-07</v>
      </c>
    </row>
    <row r="65" spans="1:4" ht="14.25">
      <c r="A65" s="12" t="str">
        <f>HYPERLINK("http://www2.ebi.ac.uk/ego/QuickGO?mode=display&amp;entry=GO%3A0005737","cytoplasm")</f>
        <v>cytoplasm</v>
      </c>
      <c r="B65" s="13">
        <v>249</v>
      </c>
      <c r="C65" s="13">
        <v>500</v>
      </c>
      <c r="D65" s="14">
        <v>3.22452093469776E-06</v>
      </c>
    </row>
    <row r="66" spans="1:4" ht="14.25">
      <c r="A66" s="12" t="str">
        <f>HYPERLINK("http://www2.ebi.ac.uk/ego/QuickGO?mode=display&amp;entry=GO%3A0005717","chromatin")</f>
        <v>chromatin</v>
      </c>
      <c r="B66" s="13">
        <v>25</v>
      </c>
      <c r="C66" s="13">
        <v>30</v>
      </c>
      <c r="D66" s="14">
        <v>3.50677902305634E-06</v>
      </c>
    </row>
    <row r="67" spans="1:4" ht="14.25">
      <c r="A67" s="12" t="str">
        <f>HYPERLINK("http://www2.ebi.ac.uk/ego/QuickGO?mode=display&amp;entry=GO%3A0005740","mitochondrial membrane")</f>
        <v>mitochondrial membrane</v>
      </c>
      <c r="B67" s="13">
        <v>23</v>
      </c>
      <c r="C67" s="13">
        <v>27</v>
      </c>
      <c r="D67" s="14">
        <v>4.2445623473816E-06</v>
      </c>
    </row>
    <row r="68" spans="1:4" ht="14.25">
      <c r="A68" s="12" t="str">
        <f>HYPERLINK("http://www2.ebi.ac.uk/ego/QuickGO?mode=display&amp;entry=GO%3A0015935","small ribosomal subunit")</f>
        <v>small ribosomal subunit</v>
      </c>
      <c r="B68" s="13">
        <v>13</v>
      </c>
      <c r="C68" s="13">
        <v>13</v>
      </c>
      <c r="D68" s="14">
        <v>1.22918902095633E-05</v>
      </c>
    </row>
    <row r="69" spans="1:4" ht="14.25">
      <c r="A69" s="12" t="str">
        <f>HYPERLINK("http://www2.ebi.ac.uk/ego/QuickGO?mode=display&amp;entry=GO%3A0016283","eukaryotic 48S initiation complex")</f>
        <v>eukaryotic 48S initiation complex</v>
      </c>
      <c r="B69" s="13">
        <v>12</v>
      </c>
      <c r="C69" s="13">
        <v>12</v>
      </c>
      <c r="D69" s="14">
        <v>2.95473132521632E-05</v>
      </c>
    </row>
    <row r="70" spans="1:4" ht="14.25">
      <c r="A70" s="12" t="str">
        <f>HYPERLINK("http://www2.ebi.ac.uk/ego/QuickGO?mode=display&amp;entry=GO%3A0005843","cytosolic small ribosomal subunit (sensu Eukarya)")</f>
        <v>cytosolic small ribosomal subunit (sensu Eukarya)</v>
      </c>
      <c r="B70" s="13">
        <v>12</v>
      </c>
      <c r="C70" s="13">
        <v>12</v>
      </c>
      <c r="D70" s="14">
        <v>2.95473132521632E-05</v>
      </c>
    </row>
    <row r="71" spans="1:4" ht="14.25">
      <c r="A71" s="12" t="str">
        <f>HYPERLINK("http://www2.ebi.ac.uk/ego/QuickGO?mode=display&amp;entry=GO%3A0000502","proteasome complex (sensu Eukarya)")</f>
        <v>proteasome complex (sensu Eukarya)</v>
      </c>
      <c r="B71" s="13">
        <v>14</v>
      </c>
      <c r="C71" s="13">
        <v>15</v>
      </c>
      <c r="D71" s="14">
        <v>4.69366861064804E-05</v>
      </c>
    </row>
    <row r="72" spans="1:4" ht="14.25">
      <c r="A72" s="12" t="str">
        <f>HYPERLINK("http://www2.ebi.ac.uk/ego/QuickGO?mode=display&amp;entry=GO%3A0005681","spliceosome complex")</f>
        <v>spliceosome complex</v>
      </c>
      <c r="B72" s="13">
        <v>11</v>
      </c>
      <c r="C72" s="13">
        <v>12</v>
      </c>
      <c r="D72" s="15">
        <v>0.000526241389187278</v>
      </c>
    </row>
    <row r="73" spans="1:4" ht="14.25">
      <c r="A73" s="12" t="str">
        <f>HYPERLINK("http://www2.ebi.ac.uk/ego/QuickGO?mode=display&amp;entry=GO%3A0005623","cell")</f>
        <v>cell</v>
      </c>
      <c r="B73" s="13">
        <v>448</v>
      </c>
      <c r="C73" s="13">
        <v>1020</v>
      </c>
      <c r="D73" s="15">
        <v>0.000554490791015121</v>
      </c>
    </row>
    <row r="74" spans="1:4" ht="14.25">
      <c r="A74" s="12" t="str">
        <f>HYPERLINK("http://www2.ebi.ac.uk/ego/QuickGO?mode=display&amp;entry=GO%3A0008370","obsolete cellular component")</f>
        <v>obsolete cellular component</v>
      </c>
      <c r="B74" s="13">
        <v>35</v>
      </c>
      <c r="C74" s="13">
        <v>55</v>
      </c>
      <c r="D74" s="15">
        <v>0.000851922531182977</v>
      </c>
    </row>
    <row r="75" spans="1:4" ht="14.25">
      <c r="A75" s="12" t="str">
        <f>HYPERLINK("http://www2.ebi.ac.uk/ego/QuickGO?mode=display&amp;entry=GO%3A0005746","mitochondrial electron transport chain")</f>
        <v>mitochondrial electron transport chain</v>
      </c>
      <c r="B75" s="13">
        <v>7</v>
      </c>
      <c r="C75" s="13">
        <v>7</v>
      </c>
      <c r="D75" s="15">
        <v>0.00232817382668761</v>
      </c>
    </row>
    <row r="76" spans="1:4" ht="14.25">
      <c r="A76" s="12" t="str">
        <f>HYPERLINK("http://www2.ebi.ac.uk/ego/QuickGO?mode=display&amp;entry=GO%3A0030530","heterogeneous nuclear ribonucleoprotein complex")</f>
        <v>heterogeneous nuclear ribonucleoprotein complex</v>
      </c>
      <c r="B76" s="13">
        <v>7</v>
      </c>
      <c r="C76" s="13">
        <v>7</v>
      </c>
      <c r="D76" s="15">
        <v>0.00232817382668761</v>
      </c>
    </row>
    <row r="77" spans="1:4" ht="14.25">
      <c r="A77" s="12"/>
      <c r="B77" s="13"/>
      <c r="C77" s="13"/>
      <c r="D77" s="15"/>
    </row>
    <row r="78" spans="1:4" s="1" customFormat="1" ht="18">
      <c r="A78" s="16" t="s">
        <v>15</v>
      </c>
      <c r="B78" s="17"/>
      <c r="C78" s="17"/>
      <c r="D78" s="18"/>
    </row>
    <row r="79" spans="1:4" s="2" customFormat="1" ht="14.25">
      <c r="A79" s="9" t="s">
        <v>16</v>
      </c>
      <c r="B79" s="10" t="s">
        <v>1</v>
      </c>
      <c r="C79" s="10" t="s">
        <v>2</v>
      </c>
      <c r="D79" s="11" t="s">
        <v>17</v>
      </c>
    </row>
    <row r="80" spans="1:4" ht="14.25">
      <c r="A80" s="12" t="str">
        <f>HYPERLINK("http://www2.ebi.ac.uk/ego/QuickGO?mode=display&amp;entry=GO%3A0003676","nucleic acid binding")</f>
        <v>nucleic acid binding</v>
      </c>
      <c r="B80" s="13">
        <v>219</v>
      </c>
      <c r="C80" s="13">
        <v>327</v>
      </c>
      <c r="D80" s="14">
        <v>1.12948528577851E-26</v>
      </c>
    </row>
    <row r="81" spans="1:4" ht="14.25">
      <c r="A81" s="12" t="str">
        <f>HYPERLINK("http://www2.ebi.ac.uk/ego/QuickGO?mode=display&amp;entry=GO%3A0003723","RNA binding")</f>
        <v>RNA binding</v>
      </c>
      <c r="B81" s="13">
        <v>106</v>
      </c>
      <c r="C81" s="13">
        <v>128</v>
      </c>
      <c r="D81" s="14">
        <v>1.33127829291398E-23</v>
      </c>
    </row>
    <row r="82" spans="1:4" ht="14.25">
      <c r="A82" s="12" t="str">
        <f>HYPERLINK("http://www2.ebi.ac.uk/ego/QuickGO?mode=display&amp;entry=GO%3A0003735","structural constituent of ribosome")</f>
        <v>structural constituent of ribosome</v>
      </c>
      <c r="B82" s="13">
        <v>45</v>
      </c>
      <c r="C82" s="13">
        <v>45</v>
      </c>
      <c r="D82" s="14">
        <v>3.22451825332495E-18</v>
      </c>
    </row>
    <row r="83" spans="1:4" ht="14.25">
      <c r="A83" s="12" t="str">
        <f>HYPERLINK("http://www2.ebi.ac.uk/ego/QuickGO?mode=display&amp;entry=GO%3A0003677","DNA binding")</f>
        <v>DNA binding</v>
      </c>
      <c r="B83" s="13">
        <v>113</v>
      </c>
      <c r="C83" s="13">
        <v>193</v>
      </c>
      <c r="D83" s="14">
        <v>3.13140776288466E-07</v>
      </c>
    </row>
    <row r="84" spans="1:4" ht="14.25">
      <c r="A84" s="12" t="str">
        <f>HYPERLINK("http://www2.ebi.ac.uk/ego/QuickGO?mode=display&amp;entry=GO%3A0008135","translation factor activity\, nucleic acid binding")</f>
        <v>translation factor activity\, nucleic acid binding</v>
      </c>
      <c r="B84" s="13">
        <v>21</v>
      </c>
      <c r="C84" s="13">
        <v>23</v>
      </c>
      <c r="D84" s="14">
        <v>8.71869823310912E-07</v>
      </c>
    </row>
    <row r="85" spans="1:4" ht="14.25">
      <c r="A85" s="12" t="s">
        <v>8</v>
      </c>
      <c r="B85" s="13">
        <v>21</v>
      </c>
      <c r="C85" s="13">
        <v>23</v>
      </c>
      <c r="D85" s="14">
        <v>8.71869823310912E-07</v>
      </c>
    </row>
    <row r="86" spans="1:4" ht="14.25">
      <c r="A86" s="12" t="str">
        <f>HYPERLINK("http://www2.ebi.ac.uk/ego/QuickGO?mode=display&amp;entry=GO%3A0045182","translation regulator activity")</f>
        <v>translation regulator activity</v>
      </c>
      <c r="B86" s="13">
        <v>21</v>
      </c>
      <c r="C86" s="13">
        <v>23</v>
      </c>
      <c r="D86" s="14">
        <v>8.71869823310912E-07</v>
      </c>
    </row>
    <row r="87" spans="1:4" ht="14.25">
      <c r="A87" s="12" t="str">
        <f>HYPERLINK("http://www2.ebi.ac.uk/ego/QuickGO?mode=display&amp;entry=GO%3A0008248","pre-mRNA splicing factor activity")</f>
        <v>pre-mRNA splicing factor activity</v>
      </c>
      <c r="B87" s="13">
        <v>17</v>
      </c>
      <c r="C87" s="13">
        <v>18</v>
      </c>
      <c r="D87" s="14">
        <v>3.59998332993776E-06</v>
      </c>
    </row>
    <row r="88" spans="1:4" ht="14.25">
      <c r="A88" s="12" t="str">
        <f>HYPERLINK("http://www2.ebi.ac.uk/ego/QuickGO?mode=display&amp;entry=GO%3A0003729","mRNA binding")</f>
        <v>mRNA binding</v>
      </c>
      <c r="B88" s="13">
        <v>22</v>
      </c>
      <c r="C88" s="13">
        <v>26</v>
      </c>
      <c r="D88" s="14">
        <v>7.82346727121709E-06</v>
      </c>
    </row>
    <row r="89" spans="1:4" ht="14.25">
      <c r="A89" s="12" t="str">
        <f>HYPERLINK("http://www2.ebi.ac.uk/ego/QuickGO?mode=display&amp;entry=GO%3A0015078","hydrogen ion transporter activity")</f>
        <v>hydrogen ion transporter activity</v>
      </c>
      <c r="B89" s="13">
        <v>29</v>
      </c>
      <c r="C89" s="13">
        <v>39</v>
      </c>
      <c r="D89" s="14">
        <v>3.1082833286106E-05</v>
      </c>
    </row>
    <row r="90" spans="1:4" ht="14.25">
      <c r="A90" s="12" t="str">
        <f>HYPERLINK("http://www2.ebi.ac.uk/ego/QuickGO?mode=display&amp;entry=GO%3A0003743","translation initiation factor activity")</f>
        <v>translation initiation factor activity</v>
      </c>
      <c r="B90" s="13">
        <v>16</v>
      </c>
      <c r="C90" s="13">
        <v>18</v>
      </c>
      <c r="D90" s="14">
        <v>4.56483147213426E-05</v>
      </c>
    </row>
    <row r="91" spans="1:4" ht="14.25">
      <c r="A91" s="12" t="str">
        <f>HYPERLINK("http://www2.ebi.ac.uk/ego/QuickGO?mode=display&amp;entry=GO%3A0015002","heme-copper terminal oxidase activity")</f>
        <v>heme-copper terminal oxidase activity</v>
      </c>
      <c r="B91" s="13">
        <v>11</v>
      </c>
      <c r="C91" s="13">
        <v>11</v>
      </c>
      <c r="D91" s="14">
        <v>6.60580522466313E-05</v>
      </c>
    </row>
    <row r="92" spans="1:4" ht="14.25">
      <c r="A92" s="12" t="str">
        <f>HYPERLINK("http://www2.ebi.ac.uk/ego/QuickGO?mode=display&amp;entry=GO%3A0016676","oxidoreductase activity\, acting on heme group of donors\, oxygen as acceptor")</f>
        <v>oxidoreductase activity\, acting on heme group of donors\, oxygen as acceptor</v>
      </c>
      <c r="B92" s="13">
        <v>11</v>
      </c>
      <c r="C92" s="13">
        <v>11</v>
      </c>
      <c r="D92" s="14">
        <v>6.60580522466313E-05</v>
      </c>
    </row>
    <row r="93" spans="1:4" ht="14.25">
      <c r="A93" s="12" t="s">
        <v>9</v>
      </c>
      <c r="B93" s="13">
        <v>11</v>
      </c>
      <c r="C93" s="13">
        <v>11</v>
      </c>
      <c r="D93" s="14">
        <v>6.60580522466313E-05</v>
      </c>
    </row>
    <row r="94" spans="1:4" ht="14.25">
      <c r="A94" s="12" t="str">
        <f>HYPERLINK("http://www2.ebi.ac.uk/ego/QuickGO?mode=display&amp;entry=GO%3A0016675","oxidoreductase activity\, acting on heme group of donors")</f>
        <v>oxidoreductase activity\, acting on heme group of donors</v>
      </c>
      <c r="B94" s="13">
        <v>11</v>
      </c>
      <c r="C94" s="13">
        <v>11</v>
      </c>
      <c r="D94" s="14">
        <v>6.60580522466313E-05</v>
      </c>
    </row>
    <row r="95" spans="1:4" ht="14.25">
      <c r="A95" s="12" t="s">
        <v>10</v>
      </c>
      <c r="B95" s="13">
        <v>11</v>
      </c>
      <c r="C95" s="13">
        <v>11</v>
      </c>
      <c r="D95" s="14">
        <v>6.60580522466313E-05</v>
      </c>
    </row>
    <row r="96" spans="1:4" ht="14.25">
      <c r="A96" s="12" t="str">
        <f>HYPERLINK("http://www2.ebi.ac.uk/ego/QuickGO?mode=display&amp;entry=GO%3A0004129","cytochrome-c oxidase activity")</f>
        <v>cytochrome-c oxidase activity</v>
      </c>
      <c r="B96" s="13">
        <v>11</v>
      </c>
      <c r="C96" s="13">
        <v>11</v>
      </c>
      <c r="D96" s="14">
        <v>6.60580522466313E-05</v>
      </c>
    </row>
    <row r="97" spans="1:4" ht="14.25">
      <c r="A97" s="12" t="str">
        <f>HYPERLINK("http://www2.ebi.ac.uk/ego/QuickGO?mode=display&amp;entry=GO%3A0015077","monovalent inorganic cation transporter activity")</f>
        <v>monovalent inorganic cation transporter activity</v>
      </c>
      <c r="B97" s="13">
        <v>29</v>
      </c>
      <c r="C97" s="13">
        <v>41</v>
      </c>
      <c r="D97" s="15">
        <v>0.00014306540329573</v>
      </c>
    </row>
    <row r="98" spans="1:4" ht="14.25">
      <c r="A98" s="12" t="s">
        <v>11</v>
      </c>
      <c r="B98" s="13">
        <v>14</v>
      </c>
      <c r="C98" s="13">
        <v>17</v>
      </c>
      <c r="D98" s="15">
        <v>0.00074162540570387</v>
      </c>
    </row>
    <row r="99" spans="1:4" ht="14.25">
      <c r="A99" s="12" t="s">
        <v>12</v>
      </c>
      <c r="B99" s="13">
        <v>8</v>
      </c>
      <c r="C99" s="13">
        <v>8</v>
      </c>
      <c r="D99" s="15">
        <v>0.000924426244721051</v>
      </c>
    </row>
    <row r="100" spans="1:4" ht="14.25">
      <c r="A100" s="12" t="str">
        <f>HYPERLINK("http://www2.ebi.ac.uk/ego/QuickGO?mode=display&amp;entry=GO%3A0015399","primary active transporter activity")</f>
        <v>primary active transporter activity</v>
      </c>
      <c r="B100" s="13">
        <v>30</v>
      </c>
      <c r="C100" s="13">
        <v>46</v>
      </c>
      <c r="D100" s="15">
        <v>0.000998379622896477</v>
      </c>
    </row>
    <row r="101" spans="1:4" ht="14.25">
      <c r="A101" s="12" t="str">
        <f>HYPERLINK("http://www2.ebi.ac.uk/ego/QuickGO?mode=display&amp;entry=GO%3A0004386","helicase activity")</f>
        <v>helicase activity</v>
      </c>
      <c r="B101" s="13">
        <v>15</v>
      </c>
      <c r="C101" s="13">
        <v>19</v>
      </c>
      <c r="D101" s="15">
        <v>0.00106681660631492</v>
      </c>
    </row>
    <row r="102" spans="1:4" ht="14.25">
      <c r="A102" s="19" t="str">
        <f>HYPERLINK("http://www2.ebi.ac.uk/ego/QuickGO?mode=display&amp;entry=GO%3A0015075","ion transporter activity")</f>
        <v>ion transporter activity</v>
      </c>
      <c r="B102" s="20">
        <v>32</v>
      </c>
      <c r="C102" s="20">
        <v>51</v>
      </c>
      <c r="D102" s="21">
        <v>0.00179442393236077</v>
      </c>
    </row>
    <row r="103" spans="1:4" ht="109.5" customHeight="1">
      <c r="A103" s="22" t="s">
        <v>0</v>
      </c>
      <c r="B103" s="23"/>
      <c r="C103" s="23"/>
      <c r="D103" s="23"/>
    </row>
  </sheetData>
  <mergeCells count="1">
    <mergeCell ref="A103:D103"/>
  </mergeCells>
  <printOptions gridLines="1" horizontalCentered="1"/>
  <pageMargins left="0.75" right="0.75" top="1" bottom="1" header="0.5" footer="0.5"/>
  <pageSetup fitToHeight="0" fitToWidth="1" orientation="portrait" paperSize="9" scale="70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Maris</dc:creator>
  <cp:keywords/>
  <dc:description/>
  <cp:lastModifiedBy>goldman</cp:lastModifiedBy>
  <cp:lastPrinted>2005-12-01T17:13:14Z</cp:lastPrinted>
  <dcterms:created xsi:type="dcterms:W3CDTF">2005-12-01T17:01:15Z</dcterms:created>
  <dcterms:modified xsi:type="dcterms:W3CDTF">2006-06-20T13:48:20Z</dcterms:modified>
  <cp:category/>
  <cp:version/>
  <cp:contentType/>
  <cp:contentStatus/>
</cp:coreProperties>
</file>