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ennettr\Dropbox (UFL)\H2B\Cancer discovery revision 6-18-19\"/>
    </mc:Choice>
  </mc:AlternateContent>
  <bookViews>
    <workbookView xWindow="180" yWindow="0" windowWidth="23940" windowHeight="14280" tabRatio="500" activeTab="1"/>
  </bookViews>
  <sheets>
    <sheet name="H4 Summary" sheetId="16" r:id="rId1"/>
    <sheet name="H4-dbSNP report" sheetId="18" r:id="rId2"/>
    <sheet name="HIST1H4A" sheetId="1" r:id="rId3"/>
    <sheet name="HIST1H4B" sheetId="2" r:id="rId4"/>
    <sheet name="HIST1H4C" sheetId="3" r:id="rId5"/>
    <sheet name="HIST1H4D" sheetId="4" r:id="rId6"/>
    <sheet name="HIST1H4E" sheetId="5" r:id="rId7"/>
    <sheet name="HIST1H4F" sheetId="6" r:id="rId8"/>
    <sheet name="HIST1H4G" sheetId="7" r:id="rId9"/>
    <sheet name="HIST1H4H" sheetId="8" r:id="rId10"/>
    <sheet name="HIST1H4I" sheetId="9" r:id="rId11"/>
    <sheet name="HIST1H4J" sheetId="10" r:id="rId12"/>
    <sheet name="HIST1H4K" sheetId="11" r:id="rId13"/>
    <sheet name="HIST1H4L" sheetId="12" r:id="rId14"/>
    <sheet name="HIST2H4A" sheetId="13" r:id="rId15"/>
    <sheet name="HIST4H4" sheetId="15" r:id="rId16"/>
  </sheets>
  <definedNames>
    <definedName name="_xlnm._FilterDatabase" localSheetId="1" hidden="1">'H4-dbSNP report'!$H$3:$Q$63</definedName>
    <definedName name="_xlnm._FilterDatabase" localSheetId="2" hidden="1">HIST1H4A!$A$1:$X$25</definedName>
    <definedName name="_xlnm._FilterDatabase" localSheetId="3" hidden="1">HIST1H4B!$A$1:$X$62</definedName>
    <definedName name="_xlnm._FilterDatabase" localSheetId="4" hidden="1">HIST1H4C!$A$1:$X$45</definedName>
    <definedName name="_xlnm._FilterDatabase" localSheetId="5" hidden="1">HIST1H4D!$A$1:$X$63</definedName>
    <definedName name="_xlnm._FilterDatabase" localSheetId="6" hidden="1">HIST1H4E!$A$1:$X$68</definedName>
    <definedName name="_xlnm._FilterDatabase" localSheetId="7" hidden="1">HIST1H4F!$A$1:$X$37</definedName>
    <definedName name="_xlnm._FilterDatabase" localSheetId="8" hidden="1">HIST1H4G!$A$1:$X$47</definedName>
    <definedName name="_xlnm._FilterDatabase" localSheetId="9" hidden="1">HIST1H4H!$A$1:$X$35</definedName>
    <definedName name="_xlnm._FilterDatabase" localSheetId="10" hidden="1">HIST1H4I!$A$1:$X$43</definedName>
    <definedName name="_xlnm._FilterDatabase" localSheetId="11" hidden="1">HIST1H4J!$A$1:$X$20</definedName>
    <definedName name="_xlnm._FilterDatabase" localSheetId="12" hidden="1">HIST1H4K!$A$1:$X$25</definedName>
    <definedName name="_xlnm._FilterDatabase" localSheetId="13" hidden="1">HIST1H4L!$A$1:$X$29</definedName>
    <definedName name="_xlnm._FilterDatabase" localSheetId="14" hidden="1">HIST2H4A!$A$1:$X$22</definedName>
    <definedName name="_xlnm._FilterDatabase" localSheetId="15" hidden="1">HIST4H4!$A$1:$X$16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74" i="18" l="1"/>
  <c r="P74" i="18"/>
  <c r="O74" i="18"/>
  <c r="P73" i="18"/>
  <c r="P71" i="18"/>
  <c r="P70" i="18"/>
  <c r="P68" i="18"/>
  <c r="P67" i="18"/>
  <c r="O67" i="18"/>
  <c r="Q66" i="18"/>
  <c r="O66" i="18"/>
  <c r="P64" i="18"/>
  <c r="O64" i="18"/>
  <c r="P63" i="18"/>
  <c r="P62" i="18"/>
  <c r="Q61" i="18"/>
  <c r="P61" i="18"/>
  <c r="O61" i="18"/>
  <c r="Q60" i="18"/>
  <c r="P60" i="18"/>
  <c r="P59" i="18"/>
  <c r="P58" i="18"/>
  <c r="O57" i="18"/>
  <c r="B16" i="18" s="1"/>
  <c r="E16" i="18" s="1"/>
  <c r="P56" i="18"/>
  <c r="P55" i="18"/>
  <c r="Q54" i="18"/>
  <c r="Q53" i="18"/>
  <c r="P53" i="18"/>
  <c r="O53" i="18"/>
  <c r="P52" i="18"/>
  <c r="C13" i="18" s="1"/>
  <c r="O52" i="18"/>
  <c r="B13" i="18" s="1"/>
  <c r="E13" i="18" s="1"/>
  <c r="Q51" i="18"/>
  <c r="P51" i="18"/>
  <c r="P50" i="18"/>
  <c r="C11" i="18" s="1"/>
  <c r="E11" i="18" s="1"/>
  <c r="P49" i="18"/>
  <c r="Q48" i="18"/>
  <c r="Q47" i="18"/>
  <c r="P47" i="18"/>
  <c r="C9" i="18" s="1"/>
  <c r="O47" i="18"/>
  <c r="B9" i="18" s="1"/>
  <c r="E9" i="18" s="1"/>
  <c r="O46" i="18"/>
  <c r="Q45" i="18"/>
  <c r="Q44" i="18"/>
  <c r="P44" i="18"/>
  <c r="Q43" i="18"/>
  <c r="D9" i="18" s="1"/>
  <c r="P42" i="18"/>
  <c r="O42" i="18"/>
  <c r="Q41" i="18"/>
  <c r="P41" i="18"/>
  <c r="P40" i="18"/>
  <c r="Q38" i="18"/>
  <c r="D8" i="18" s="1"/>
  <c r="P38" i="18"/>
  <c r="O38" i="18"/>
  <c r="P37" i="18"/>
  <c r="O37" i="18"/>
  <c r="B8" i="18" s="1"/>
  <c r="E8" i="18" s="1"/>
  <c r="F37" i="18"/>
  <c r="P36" i="18"/>
  <c r="O36" i="18"/>
  <c r="F36" i="18"/>
  <c r="C36" i="18"/>
  <c r="P35" i="18"/>
  <c r="F35" i="18"/>
  <c r="F34" i="18"/>
  <c r="O33" i="18"/>
  <c r="F33" i="18"/>
  <c r="Q32" i="18"/>
  <c r="D6" i="18" s="1"/>
  <c r="P32" i="18"/>
  <c r="C6" i="18" s="1"/>
  <c r="O32" i="18"/>
  <c r="C32" i="18"/>
  <c r="E32" i="18" s="1"/>
  <c r="O31" i="18"/>
  <c r="F31" i="18"/>
  <c r="C31" i="18"/>
  <c r="Q30" i="18"/>
  <c r="P30" i="18"/>
  <c r="C7" i="18" s="1"/>
  <c r="E7" i="18" s="1"/>
  <c r="O30" i="18"/>
  <c r="F30" i="18"/>
  <c r="Q29" i="18"/>
  <c r="P29" i="18"/>
  <c r="C23" i="18" s="1"/>
  <c r="E23" i="18" s="1"/>
  <c r="F29" i="18"/>
  <c r="Q28" i="18"/>
  <c r="F28" i="18"/>
  <c r="P27" i="18"/>
  <c r="F27" i="18"/>
  <c r="P26" i="18"/>
  <c r="Q25" i="18"/>
  <c r="D22" i="18" s="1"/>
  <c r="F25" i="18"/>
  <c r="B25" i="18"/>
  <c r="E25" i="18" s="1"/>
  <c r="P24" i="18"/>
  <c r="C21" i="18" s="1"/>
  <c r="E21" i="18" s="1"/>
  <c r="F24" i="18"/>
  <c r="Q23" i="18"/>
  <c r="P23" i="18"/>
  <c r="D23" i="18"/>
  <c r="P22" i="18"/>
  <c r="F22" i="18"/>
  <c r="C22" i="18"/>
  <c r="E22" i="18" s="1"/>
  <c r="P21" i="18"/>
  <c r="F21" i="18"/>
  <c r="P20" i="18"/>
  <c r="F20" i="18"/>
  <c r="D20" i="18"/>
  <c r="C20" i="18"/>
  <c r="E20" i="18" s="1"/>
  <c r="Q19" i="18"/>
  <c r="F19" i="18"/>
  <c r="O18" i="18"/>
  <c r="F18" i="18"/>
  <c r="B18" i="18"/>
  <c r="Q17" i="18"/>
  <c r="F17" i="18"/>
  <c r="B17" i="18"/>
  <c r="Q16" i="18"/>
  <c r="D17" i="18" s="1"/>
  <c r="P16" i="18"/>
  <c r="C17" i="18" s="1"/>
  <c r="F16" i="18"/>
  <c r="Q15" i="18"/>
  <c r="D29" i="18" s="1"/>
  <c r="P15" i="18"/>
  <c r="C15" i="18"/>
  <c r="E15" i="18" s="1"/>
  <c r="P14" i="18"/>
  <c r="C29" i="18" s="1"/>
  <c r="F14" i="18"/>
  <c r="P13" i="18"/>
  <c r="C27" i="18" s="1"/>
  <c r="E27" i="18" s="1"/>
  <c r="D13" i="18"/>
  <c r="F12" i="18"/>
  <c r="C12" i="18"/>
  <c r="E12" i="18" s="1"/>
  <c r="O11" i="18"/>
  <c r="B24" i="18" s="1"/>
  <c r="F11" i="18"/>
  <c r="D11" i="18"/>
  <c r="D10" i="18"/>
  <c r="E10" i="18" s="1"/>
  <c r="Q9" i="18"/>
  <c r="D31" i="18" s="1"/>
  <c r="P9" i="18"/>
  <c r="F9" i="18"/>
  <c r="O8" i="18"/>
  <c r="B31" i="18" s="1"/>
  <c r="E31" i="18" s="1"/>
  <c r="F8" i="18"/>
  <c r="C8" i="18"/>
  <c r="P7" i="18"/>
  <c r="F7" i="18"/>
  <c r="D7" i="18"/>
  <c r="B7" i="18"/>
  <c r="P6" i="18"/>
  <c r="C35" i="18" s="1"/>
  <c r="E35" i="18" s="1"/>
  <c r="F6" i="18"/>
  <c r="B6" i="18"/>
  <c r="E6" i="18" s="1"/>
  <c r="P4" i="18"/>
  <c r="E17" i="18" l="1"/>
  <c r="E29" i="18"/>
  <c r="B36" i="18"/>
  <c r="C18" i="18"/>
  <c r="E18" i="18" s="1"/>
  <c r="C24" i="18"/>
  <c r="E24" i="18" s="1"/>
  <c r="D24" i="18"/>
  <c r="D18" i="18"/>
  <c r="D36" i="18"/>
  <c r="E36" i="18" l="1"/>
  <c r="Q106" i="16"/>
  <c r="S106" i="16"/>
  <c r="Q105" i="16"/>
  <c r="S105" i="16"/>
  <c r="Q104" i="16"/>
  <c r="S104" i="16"/>
  <c r="Q103" i="16"/>
  <c r="S103" i="16"/>
  <c r="Q102" i="16"/>
  <c r="S102" i="16"/>
  <c r="Q101" i="16"/>
  <c r="S101" i="16"/>
  <c r="Q100" i="16"/>
  <c r="S100" i="16"/>
  <c r="Q99" i="16"/>
  <c r="S99" i="16"/>
  <c r="Q98" i="16"/>
  <c r="S98" i="16"/>
  <c r="Q97" i="16"/>
  <c r="S97" i="16"/>
  <c r="Q96" i="16"/>
  <c r="S96" i="16"/>
  <c r="Q95" i="16"/>
  <c r="S95" i="16"/>
  <c r="Q94" i="16"/>
  <c r="S94" i="16"/>
  <c r="Q93" i="16"/>
  <c r="S93" i="16"/>
  <c r="Q92" i="16"/>
  <c r="S92" i="16"/>
  <c r="Q91" i="16"/>
  <c r="S91" i="16"/>
  <c r="Q90" i="16"/>
  <c r="S90" i="16"/>
  <c r="Q89" i="16"/>
  <c r="S89" i="16"/>
  <c r="Q88" i="16"/>
  <c r="S88" i="16"/>
  <c r="Q87" i="16"/>
  <c r="S87" i="16"/>
  <c r="Q86" i="16"/>
  <c r="S86" i="16"/>
  <c r="Q85" i="16"/>
  <c r="S85" i="16"/>
  <c r="Q84" i="16"/>
  <c r="S84" i="16"/>
  <c r="Q83" i="16"/>
  <c r="S83" i="16"/>
  <c r="Q82" i="16"/>
  <c r="S82" i="16"/>
  <c r="Q81" i="16"/>
  <c r="S81" i="16"/>
  <c r="Q80" i="16"/>
  <c r="S80" i="16"/>
  <c r="Q79" i="16"/>
  <c r="S79" i="16"/>
  <c r="Q78" i="16"/>
  <c r="S78" i="16"/>
  <c r="Q77" i="16"/>
  <c r="S77" i="16"/>
  <c r="Q76" i="16"/>
  <c r="S76" i="16"/>
  <c r="Q75" i="16"/>
  <c r="S75" i="16"/>
  <c r="Q74" i="16"/>
  <c r="S74" i="16"/>
  <c r="Q73" i="16"/>
  <c r="S73" i="16"/>
  <c r="Q72" i="16"/>
  <c r="S72" i="16"/>
  <c r="Q71" i="16"/>
  <c r="S71" i="16"/>
  <c r="Q70" i="16"/>
  <c r="S70" i="16"/>
  <c r="Q69" i="16"/>
  <c r="S69" i="16"/>
  <c r="Q68" i="16"/>
  <c r="S68" i="16"/>
  <c r="Q67" i="16"/>
  <c r="S67" i="16"/>
  <c r="Q66" i="16"/>
  <c r="S66" i="16"/>
  <c r="Q65" i="16"/>
  <c r="S65" i="16"/>
  <c r="Q64" i="16"/>
  <c r="S64" i="16"/>
  <c r="Q63" i="16"/>
  <c r="S63" i="16"/>
  <c r="Q62" i="16"/>
  <c r="S62" i="16"/>
  <c r="Q61" i="16"/>
  <c r="S61" i="16"/>
  <c r="Q60" i="16"/>
  <c r="S60" i="16"/>
  <c r="Q59" i="16"/>
  <c r="S59" i="16"/>
  <c r="Q58" i="16"/>
  <c r="S58" i="16"/>
  <c r="Q57" i="16"/>
  <c r="S57" i="16"/>
  <c r="Q56" i="16"/>
  <c r="S56" i="16"/>
  <c r="Q55" i="16"/>
  <c r="S55" i="16"/>
  <c r="Q54" i="16"/>
  <c r="S54" i="16"/>
  <c r="Q53" i="16"/>
  <c r="S53" i="16"/>
  <c r="Q52" i="16"/>
  <c r="S52" i="16"/>
  <c r="Q51" i="16"/>
  <c r="S51" i="16"/>
  <c r="Q50" i="16"/>
  <c r="S50" i="16"/>
  <c r="Q49" i="16"/>
  <c r="S49" i="16"/>
  <c r="Q48" i="16"/>
  <c r="S48" i="16"/>
  <c r="Q47" i="16"/>
  <c r="S47" i="16"/>
  <c r="Q46" i="16"/>
  <c r="S46" i="16"/>
  <c r="Q45" i="16"/>
  <c r="S45" i="16"/>
  <c r="Q44" i="16"/>
  <c r="S44" i="16"/>
  <c r="Q43" i="16"/>
  <c r="S43" i="16"/>
  <c r="Q42" i="16"/>
  <c r="S42" i="16"/>
  <c r="Q41" i="16"/>
  <c r="S41" i="16"/>
  <c r="Q40" i="16"/>
  <c r="S40" i="16"/>
  <c r="Q39" i="16"/>
  <c r="S39" i="16"/>
  <c r="Q38" i="16"/>
  <c r="S38" i="16"/>
  <c r="Q37" i="16"/>
  <c r="S37" i="16"/>
  <c r="Q36" i="16"/>
  <c r="S36" i="16"/>
  <c r="Q35" i="16"/>
  <c r="S35" i="16"/>
  <c r="Q34" i="16"/>
  <c r="S34" i="16"/>
  <c r="Q33" i="16"/>
  <c r="S33" i="16"/>
  <c r="Q32" i="16"/>
  <c r="S32" i="16"/>
  <c r="Q31" i="16"/>
  <c r="S31" i="16"/>
  <c r="Q30" i="16"/>
  <c r="S30" i="16"/>
  <c r="Q29" i="16"/>
  <c r="S29" i="16"/>
  <c r="Q28" i="16"/>
  <c r="S28" i="16"/>
  <c r="Q27" i="16"/>
  <c r="S27" i="16"/>
  <c r="Q26" i="16"/>
  <c r="S26" i="16"/>
  <c r="Q25" i="16"/>
  <c r="S25" i="16"/>
  <c r="Q24" i="16"/>
  <c r="S24" i="16"/>
  <c r="Q23" i="16"/>
  <c r="S23" i="16"/>
  <c r="Q22" i="16"/>
  <c r="S22" i="16"/>
  <c r="Q21" i="16"/>
  <c r="S21" i="16"/>
  <c r="Q20" i="16"/>
  <c r="S20" i="16"/>
  <c r="Q19" i="16"/>
  <c r="S19" i="16"/>
  <c r="Q18" i="16"/>
  <c r="S18" i="16"/>
  <c r="Q17" i="16"/>
  <c r="S17" i="16"/>
  <c r="Q16" i="16"/>
  <c r="S16" i="16"/>
  <c r="Q15" i="16"/>
  <c r="S15" i="16"/>
  <c r="Q14" i="16"/>
  <c r="S14" i="16"/>
  <c r="Q13" i="16"/>
  <c r="S13" i="16"/>
  <c r="Q12" i="16"/>
  <c r="S12" i="16"/>
  <c r="Q11" i="16"/>
  <c r="S11" i="16"/>
  <c r="Q10" i="16"/>
  <c r="S10" i="16"/>
  <c r="Q9" i="16"/>
  <c r="S9" i="16"/>
  <c r="Q8" i="16"/>
  <c r="S8" i="16"/>
  <c r="Q7" i="16"/>
  <c r="S7" i="16"/>
  <c r="Q6" i="16"/>
  <c r="S6" i="16"/>
  <c r="Q5" i="16"/>
  <c r="S5" i="16"/>
  <c r="Q4" i="16"/>
  <c r="S4" i="16"/>
  <c r="S2" i="16"/>
  <c r="X1" i="16"/>
  <c r="S1" i="16"/>
</calcChain>
</file>

<file path=xl/sharedStrings.xml><?xml version="1.0" encoding="utf-8"?>
<sst xmlns="http://schemas.openxmlformats.org/spreadsheetml/2006/main" count="9406" uniqueCount="2041">
  <si>
    <t>Study</t>
  </si>
  <si>
    <t>Sample ID</t>
  </si>
  <si>
    <t>Cancer Type</t>
  </si>
  <si>
    <t>Protein Change</t>
  </si>
  <si>
    <t>Annotation</t>
  </si>
  <si>
    <t>Functional Impact</t>
  </si>
  <si>
    <t>Mutation Type</t>
  </si>
  <si>
    <t>Copy #</t>
  </si>
  <si>
    <t>COSMIC</t>
  </si>
  <si>
    <t>MS</t>
  </si>
  <si>
    <t>VS</t>
  </si>
  <si>
    <t>Center</t>
  </si>
  <si>
    <t>Chromosome</t>
  </si>
  <si>
    <t>Start Pos</t>
  </si>
  <si>
    <t>End Pos</t>
  </si>
  <si>
    <t>Ref</t>
  </si>
  <si>
    <t>Var</t>
  </si>
  <si>
    <t>Allele Freq (T)</t>
  </si>
  <si>
    <t>Allele Freq (N)</t>
  </si>
  <si>
    <t>Variant Reads</t>
  </si>
  <si>
    <t>Ref Reads</t>
  </si>
  <si>
    <t>Variant Reads (N)</t>
  </si>
  <si>
    <t>Ref Reads (N)</t>
  </si>
  <si>
    <t># Mut in Sample</t>
  </si>
  <si>
    <t>Bladder Urothelial Carcinoma (Dana Farber &amp; MSKCC, Cancer Discov 2014)</t>
  </si>
  <si>
    <t>Bladder Urothelial Carcinoma</t>
  </si>
  <si>
    <t>S2C</t>
  </si>
  <si>
    <t>OncoKB: NA;CIViC: NA;MyCancerGenome: not present;CancerHotspot: no;3DHotspot: no</t>
  </si>
  <si>
    <t>MutationAssessor: Error;SIFT: impact: undefined, score: undefined;Polyphen-2: impact: undefined, score: undefined</t>
  </si>
  <si>
    <t>Missense_Mutation</t>
  </si>
  <si>
    <t>NA</t>
  </si>
  <si>
    <t>C</t>
  </si>
  <si>
    <t>G</t>
  </si>
  <si>
    <t>Pan-Lung Cancer (TCGA, Nat Genet 2016)</t>
  </si>
  <si>
    <t>Lung Squamous Cell Carcinoma</t>
  </si>
  <si>
    <t>Somatic</t>
  </si>
  <si>
    <t>broad.mit.edu</t>
  </si>
  <si>
    <t>A</t>
  </si>
  <si>
    <t>T</t>
  </si>
  <si>
    <t>Testicular Germ Cell Cancer (TCGA, Provisional)</t>
  </si>
  <si>
    <t>Embryonal Carcinoma</t>
  </si>
  <si>
    <t>Untested</t>
  </si>
  <si>
    <t>hgsc.bcm.edu;broad.mit.edu;ucsc.edu;bcgsc.ca;mdanderson.org</t>
  </si>
  <si>
    <t>Prostate Adenocarcinoma (TCGA, Provisional)</t>
  </si>
  <si>
    <t>TCGA-XK-AAIW-01</t>
  </si>
  <si>
    <t>Prostate Adenocarcinoma</t>
  </si>
  <si>
    <t>G29D</t>
  </si>
  <si>
    <t>Colon Adenocarcinoma (TCGA, PanCancer Atlas)</t>
  </si>
  <si>
    <t>TCGA-CK-4951-01</t>
  </si>
  <si>
    <t>Mucinous Adenocarcinoma of the Colon and Rectum</t>
  </si>
  <si>
    <t>.</t>
  </si>
  <si>
    <t>Colon Adenocarcinoma</t>
  </si>
  <si>
    <t>Colorectal Adenocarcinoma (DFCI, Cell Reports 2016)</t>
  </si>
  <si>
    <t>Colorectal Adenocarcinoma</t>
  </si>
  <si>
    <t>A34V</t>
  </si>
  <si>
    <t>dfci.harvard.edu</t>
  </si>
  <si>
    <t>Head and Neck Squamous Cell Carcinoma (TCGA, Provisional)</t>
  </si>
  <si>
    <t>Head and Neck Squamous Cell Carcinoma</t>
  </si>
  <si>
    <t>Colorectal Adenocarcinoma (TCGA, Provisional)</t>
  </si>
  <si>
    <t>Rectal Adenocarcinoma</t>
  </si>
  <si>
    <t>V61A</t>
  </si>
  <si>
    <t>Valid</t>
  </si>
  <si>
    <t>Rectum Adenocarcinoma (TCGA, PanCancer Atlas)</t>
  </si>
  <si>
    <t>Esophageal Squamous Cell Carcinoma</t>
  </si>
  <si>
    <t>D69H</t>
  </si>
  <si>
    <t>TCGA data for Esophagus-Stomach Cancers (TCGA, Nature 2017)</t>
  </si>
  <si>
    <t>Stomach Adenocarcinoma</t>
  </si>
  <si>
    <t>A70V</t>
  </si>
  <si>
    <t>genome.wustl.edu</t>
  </si>
  <si>
    <t>Stomach Adenocarcinoma (TCGA, Provisional)</t>
  </si>
  <si>
    <t>TCGA-CG-4442-01</t>
  </si>
  <si>
    <t>Y73H</t>
  </si>
  <si>
    <t>Bladder Cancer (TCGA, Cell 2017)</t>
  </si>
  <si>
    <t>NaN</t>
  </si>
  <si>
    <t>---</t>
  </si>
  <si>
    <t>R93L</t>
  </si>
  <si>
    <t>Hepatocellular Carcinomas (Inserm, Nat Genet 2015)</t>
  </si>
  <si>
    <t>Hepatocellular Carcinoma</t>
  </si>
  <si>
    <t>G103D</t>
  </si>
  <si>
    <t>inserm.fr</t>
  </si>
  <si>
    <t>Breast Invasive Ductal Carcinoma</t>
  </si>
  <si>
    <t>Cervical Squamous Cell Carcinoma and Endocervical Adenocarcinoma (TCGA, Provisional)</t>
  </si>
  <si>
    <t>TCGA-IR-A3LK-01</t>
  </si>
  <si>
    <t>Cervical Squamous Cell Carcinoma</t>
  </si>
  <si>
    <t>S2F</t>
  </si>
  <si>
    <t>Clear Cell Renal Cell Carcinoma (U Tokyo, Nat Genet 2013)</t>
  </si>
  <si>
    <t>ccRCC_49</t>
  </si>
  <si>
    <t>Renal Clear Cell Carcinoma with Sarcomatoid Features</t>
  </si>
  <si>
    <t>R4C</t>
  </si>
  <si>
    <t>UTokyo</t>
  </si>
  <si>
    <t>Kidney Renal Papillary Cell Carcinoma (TCGA, Provisional)</t>
  </si>
  <si>
    <t>TCGA-B3-8121-01</t>
  </si>
  <si>
    <t>Papillary Renal Cell Carcinoma</t>
  </si>
  <si>
    <t>R4G</t>
  </si>
  <si>
    <t>hgsc.bcm.edu</t>
  </si>
  <si>
    <t>Neuroendocrine Prostate Cancer (Trento/Cornell/Broad 2016)</t>
  </si>
  <si>
    <t>WCMC24290_1_N</t>
  </si>
  <si>
    <t>Prostate Neuroendocrine Carcinoma</t>
  </si>
  <si>
    <t>G5V</t>
  </si>
  <si>
    <t>Weill Cornell Medical College</t>
  </si>
  <si>
    <t>Adrenocortical Carcinoma (TCGA, Provisional)</t>
  </si>
  <si>
    <t>TCGA-OR-A5JY-01</t>
  </si>
  <si>
    <t>Adrenocortical Carcinoma</t>
  </si>
  <si>
    <t>G12R</t>
  </si>
  <si>
    <t>Lung Adenocarcinoma (MSKCC 2015)</t>
  </si>
  <si>
    <t>MA7027</t>
  </si>
  <si>
    <t>Lung Adenocarcinoma</t>
  </si>
  <si>
    <t>K13R</t>
  </si>
  <si>
    <t>Ampullary Carcinoma (Baylor College of Medicine, Cell Reports 2016)</t>
  </si>
  <si>
    <t>AMPAC_705</t>
  </si>
  <si>
    <t>Ampullary Carcinoma</t>
  </si>
  <si>
    <t>G14E</t>
  </si>
  <si>
    <t>Baylor College of Medicine</t>
  </si>
  <si>
    <t>coadread_dfci_2016_3104</t>
  </si>
  <si>
    <t>K17R</t>
  </si>
  <si>
    <t>The Metastatic Breast Cancer Project (Provisional, April 2018)</t>
  </si>
  <si>
    <t>MBC-MBCProject_7wCjtKIW-Tumor-SM-GQCN4</t>
  </si>
  <si>
    <t>Breast Invasive Lobular Carcinoma</t>
  </si>
  <si>
    <t>R20P</t>
  </si>
  <si>
    <t>TCGA-CV-7263-01</t>
  </si>
  <si>
    <t>V22M</t>
  </si>
  <si>
    <t>Small Cell Lung Cancer (CLCGP, Nat Genet 2012)</t>
  </si>
  <si>
    <t>S00943</t>
  </si>
  <si>
    <t>Small Cell Lung Cancer</t>
  </si>
  <si>
    <t>D25V</t>
  </si>
  <si>
    <t>Unknown</t>
  </si>
  <si>
    <t>CLCGP</t>
  </si>
  <si>
    <t>Chronic Lymphocytic Leukemia (IUOPA, Nature 2015)</t>
  </si>
  <si>
    <t>cll_iuopa_2015_1164</t>
  </si>
  <si>
    <t>Chronic Lymphocytic Leukemia</t>
  </si>
  <si>
    <t>N26K</t>
  </si>
  <si>
    <t>www.unioviedo.es/IUOPA/</t>
  </si>
  <si>
    <t>TCGA-66-2765-01</t>
  </si>
  <si>
    <t>Q28E</t>
  </si>
  <si>
    <t>Lung Squamous Cell Carcinoma (TCGA, Provisional)</t>
  </si>
  <si>
    <t>TCGA-KK-A7B4-01</t>
  </si>
  <si>
    <t>R36W</t>
  </si>
  <si>
    <t>Primary Central Nervous System Lymphoma (Mayo Clinic, Clin Cancer Res 2015)</t>
  </si>
  <si>
    <t>PCNSL_3</t>
  </si>
  <si>
    <t>Primary CNS Lymphoma</t>
  </si>
  <si>
    <t>R37H</t>
  </si>
  <si>
    <t>Mayo Clinic</t>
  </si>
  <si>
    <t>LUAD-S01413-Tumor</t>
  </si>
  <si>
    <t>R37L</t>
  </si>
  <si>
    <t>Lung Adenocarcinoma (Broad, Cell 2012)</t>
  </si>
  <si>
    <t>Cutaneous Squamous Cell Carcinoma (MD Anderson, Clin Cancer Res 2014)</t>
  </si>
  <si>
    <t>CSCC-7-T</t>
  </si>
  <si>
    <t>Cutaneous Squamous Cell Carcinoma</t>
  </si>
  <si>
    <t>L38F</t>
  </si>
  <si>
    <t>CSCC-11-T</t>
  </si>
  <si>
    <t>TCGA-HC-7745-01</t>
  </si>
  <si>
    <t>R41H</t>
  </si>
  <si>
    <t>TCGA-5M-AAT4-01</t>
  </si>
  <si>
    <t>R46P</t>
  </si>
  <si>
    <t>TCGA-77-6842-01</t>
  </si>
  <si>
    <t>R46Q</t>
  </si>
  <si>
    <t>Esophageal Adenocarcinoma (Broad, Nat Genet 2013)</t>
  </si>
  <si>
    <t>ESO-118</t>
  </si>
  <si>
    <t>Esophageal Adenocarcinoma</t>
  </si>
  <si>
    <t>Nasopharyngeal Carcinoma (Singapore, Nat Genet 2014)</t>
  </si>
  <si>
    <t>NPC6F</t>
  </si>
  <si>
    <t>Nasopharyngeal Carcinoma</t>
  </si>
  <si>
    <t>TCGA-2H-A9GK-01</t>
  </si>
  <si>
    <t>TCGA-A6-2676-01</t>
  </si>
  <si>
    <t>TCGA-IQ-A61H-01</t>
  </si>
  <si>
    <t>PCNSL_29</t>
  </si>
  <si>
    <t>G49D</t>
  </si>
  <si>
    <t>Multiple Myeloma (Broad, Cancer Cell 2014)</t>
  </si>
  <si>
    <t>MM-0597</t>
  </si>
  <si>
    <t>Multiple Myeloma</t>
  </si>
  <si>
    <t>L50F</t>
  </si>
  <si>
    <t>Thyroid Carcinoma (TCGA, Provisional)</t>
  </si>
  <si>
    <t>TCGA-EM-A1CU-01</t>
  </si>
  <si>
    <t>Papillary Thyroid Cancer</t>
  </si>
  <si>
    <t>TCGA-OR-A5K6-01</t>
  </si>
  <si>
    <t>broad.mit.edu;ucsc.edu;bcgsc.ca</t>
  </si>
  <si>
    <t>Breast Invasive Carcinoma (TCGA, Provisional)</t>
  </si>
  <si>
    <t>TCGA-AR-A2LE-01</t>
  </si>
  <si>
    <t>E53Q</t>
  </si>
  <si>
    <t>TCGA-49-6767-01</t>
  </si>
  <si>
    <t>E54D</t>
  </si>
  <si>
    <t>Mutational profiles of metastatic breast cancer (France, 2016)</t>
  </si>
  <si>
    <t>MBC_53</t>
  </si>
  <si>
    <t>Invasive Breast Carcinoma</t>
  </si>
  <si>
    <t>GR</t>
  </si>
  <si>
    <t>TCGA-CV-A45W-01</t>
  </si>
  <si>
    <t>T55I</t>
  </si>
  <si>
    <t>TCGA-60-2698-01</t>
  </si>
  <si>
    <t>L59F</t>
  </si>
  <si>
    <t>TCGA-2G-AAG7-01</t>
  </si>
  <si>
    <t>Non-Seminomatous Germ Cell Tumor</t>
  </si>
  <si>
    <t>K60E</t>
  </si>
  <si>
    <t>TCGA-AZ-6599-01</t>
  </si>
  <si>
    <t>V61M</t>
  </si>
  <si>
    <t>CSCC-41-T</t>
  </si>
  <si>
    <t>Head and Neck Squamous Cell Carcinoma (Broad, Science 2011)</t>
  </si>
  <si>
    <t>HN_63021</t>
  </si>
  <si>
    <t>R68W</t>
  </si>
  <si>
    <t>TCGA-56-6545-01</t>
  </si>
  <si>
    <t>A70S</t>
  </si>
  <si>
    <t>Brain Lower Grade Glioma (TCGA, Provisional)</t>
  </si>
  <si>
    <t>TCGA-DU-8164-01</t>
  </si>
  <si>
    <t>Oligodendroglioma</t>
  </si>
  <si>
    <t>A70T</t>
  </si>
  <si>
    <t>hgsc.bcm.edu;broad.mit.edu</t>
  </si>
  <si>
    <t>TCGA-HC-7750-01</t>
  </si>
  <si>
    <t>T72I</t>
  </si>
  <si>
    <t>coadread_dfci_2016_3658</t>
  </si>
  <si>
    <t>Y73C</t>
  </si>
  <si>
    <t>TCGA-BR-8487-01</t>
  </si>
  <si>
    <t>H76R</t>
  </si>
  <si>
    <t>LUAD-RT-S01702-Tumor</t>
  </si>
  <si>
    <t>A77T</t>
  </si>
  <si>
    <t>Liver Hepatocellular Carcinoma (TCGA, Provisional)</t>
  </si>
  <si>
    <t>TCGA-DD-A118-01</t>
  </si>
  <si>
    <t>K80N</t>
  </si>
  <si>
    <t>Prostate Adenocarcinoma (Fred Hutchinson CRC, Nat Med 2016)</t>
  </si>
  <si>
    <t>00-010N_PROSTATE</t>
  </si>
  <si>
    <t>T81A</t>
  </si>
  <si>
    <t>fhcrc</t>
  </si>
  <si>
    <t>Metastatic Prostate Cancer, SU2C/PCF Dream Team (Robinson et al., Cell 2015)</t>
  </si>
  <si>
    <t>SC_9047</t>
  </si>
  <si>
    <t>V82A</t>
  </si>
  <si>
    <t>TCGA-55-A4DG-01</t>
  </si>
  <si>
    <t>V82L</t>
  </si>
  <si>
    <t>Acinar Cell Carcinoma of the Pancreas (Johns Hopkins, J Pathol 2014)</t>
  </si>
  <si>
    <t>ACINAR11</t>
  </si>
  <si>
    <t>Acinar Cell Carcinoma of the Pancreas</t>
  </si>
  <si>
    <t>D86Y</t>
  </si>
  <si>
    <t>John_Hopkins</t>
  </si>
  <si>
    <t>Desmoplastic Melanoma (Broad Institute, Nat Genet 2015)</t>
  </si>
  <si>
    <t>35M</t>
  </si>
  <si>
    <t>Desmoplastic Melanoma</t>
  </si>
  <si>
    <t>K92R</t>
  </si>
  <si>
    <t>www.broadinstitute.org</t>
  </si>
  <si>
    <t>TCGA-2A-AAYF-01</t>
  </si>
  <si>
    <t>G103C</t>
  </si>
  <si>
    <t>Genomic Hallmarks of Prostate Adenocarcinoma (CPC-GENE, Nature 2017)</t>
  </si>
  <si>
    <t>CPCG0124-F1</t>
  </si>
  <si>
    <t>CPCGene</t>
  </si>
  <si>
    <t>CHC1700T</t>
  </si>
  <si>
    <t>G8V</t>
  </si>
  <si>
    <t>TCGA-CR-5243-01</t>
  </si>
  <si>
    <t>G10R</t>
  </si>
  <si>
    <t>TCGA-G2-AA3F-01</t>
  </si>
  <si>
    <t>G14R</t>
  </si>
  <si>
    <t>Breast Invasive Carcinoma (Broad, Nature 2012)</t>
  </si>
  <si>
    <t>BR-V-026</t>
  </si>
  <si>
    <t>Breast Ductal Carcinoma In Situ</t>
  </si>
  <si>
    <t>G14V</t>
  </si>
  <si>
    <t>Skin Cutaneous Melanoma (TCGA, Provisional)</t>
  </si>
  <si>
    <t>TCGA-FR-A3YO-06</t>
  </si>
  <si>
    <t>Cutaneous Melanoma</t>
  </si>
  <si>
    <t>H19Y</t>
  </si>
  <si>
    <t>TCGA-L9-A8F4-01</t>
  </si>
  <si>
    <t>R24W</t>
  </si>
  <si>
    <t>TCGA-55-7995-01</t>
  </si>
  <si>
    <t>D25N</t>
  </si>
  <si>
    <t>TCGA-34-8455-01</t>
  </si>
  <si>
    <t>GG</t>
  </si>
  <si>
    <t>cll_iuopa_2015_467</t>
  </si>
  <si>
    <t>A34T</t>
  </si>
  <si>
    <t>SC_9060</t>
  </si>
  <si>
    <t>I35V</t>
  </si>
  <si>
    <t>TCGA-66-2787-01</t>
  </si>
  <si>
    <t>A39S</t>
  </si>
  <si>
    <t>LUAD-D01382</t>
  </si>
  <si>
    <t>A39V</t>
  </si>
  <si>
    <t>TCGA-BC-A8YO-01</t>
  </si>
  <si>
    <t>R40G</t>
  </si>
  <si>
    <t>TCGA-NC-A5HK-01</t>
  </si>
  <si>
    <t>G42V</t>
  </si>
  <si>
    <t>TCGA-LP-A4AX-01</t>
  </si>
  <si>
    <t>K45N</t>
  </si>
  <si>
    <t>TCGA-FW-A3R5-06</t>
  </si>
  <si>
    <t>S48F</t>
  </si>
  <si>
    <t>Liver Hepatocellular Carcinoma (AMC, Hepatology 2014)</t>
  </si>
  <si>
    <t>H091469</t>
  </si>
  <si>
    <t>Hepatocellular Adenoma</t>
  </si>
  <si>
    <t>G49A</t>
  </si>
  <si>
    <t>LGGM</t>
  </si>
  <si>
    <t>TCGA-DK-AA71-01</t>
  </si>
  <si>
    <t>L50V</t>
  </si>
  <si>
    <t>MM-0533</t>
  </si>
  <si>
    <t>I51M</t>
  </si>
  <si>
    <t>Merged Cohort of LGG and GBM (TCGA, Cell 2016)</t>
  </si>
  <si>
    <t>TCGA-HT-7611-01</t>
  </si>
  <si>
    <t>Diffuse Glioma</t>
  </si>
  <si>
    <t>I51T</t>
  </si>
  <si>
    <t>ucsc.edu/broad.mit.edu</t>
  </si>
  <si>
    <t>Oligoastrocytoma</t>
  </si>
  <si>
    <t>TCGA-ER-A19B-06</t>
  </si>
  <si>
    <t>R56G</t>
  </si>
  <si>
    <t>TCGA-ZF-AA4W-01</t>
  </si>
  <si>
    <t>G57V</t>
  </si>
  <si>
    <t>S00836</t>
  </si>
  <si>
    <t>R68P</t>
  </si>
  <si>
    <t>TCGA-CR-5248-01</t>
  </si>
  <si>
    <t>TCGA-CV-7414-01</t>
  </si>
  <si>
    <t>Sarcoma (TCGA, Provisional)</t>
  </si>
  <si>
    <t>TCGA-DX-A3U8-01</t>
  </si>
  <si>
    <t>Leiomyosarcoma</t>
  </si>
  <si>
    <t>Whole-exome sequences (WES) of pretreatment melanoma tumors (UCLA, Cell 2016)</t>
  </si>
  <si>
    <t>Pt4</t>
  </si>
  <si>
    <t>R68Q</t>
  </si>
  <si>
    <t>Gastric Adenocarcinoma (TMUCIH, PNAS 2015)</t>
  </si>
  <si>
    <t>PGM32</t>
  </si>
  <si>
    <t>Esophagogastric Adenocarcinoma</t>
  </si>
  <si>
    <t>PGM23</t>
  </si>
  <si>
    <t>D69Y</t>
  </si>
  <si>
    <t>TCGA-43-2578-01</t>
  </si>
  <si>
    <t>T81I</t>
  </si>
  <si>
    <t>Bladder Urothelial Carcinoma (BGI, Nat Genet 2013)</t>
  </si>
  <si>
    <t>B96</t>
  </si>
  <si>
    <t>V88A</t>
  </si>
  <si>
    <t>BGI</t>
  </si>
  <si>
    <t>TCGA-CC-A7IJ-01</t>
  </si>
  <si>
    <t>Y89C</t>
  </si>
  <si>
    <t>coadread_dfci_2016_142275</t>
  </si>
  <si>
    <t>TCGA-R6-A6Y2-01</t>
  </si>
  <si>
    <t>Q94E</t>
  </si>
  <si>
    <t>TCGA-55-8507-01</t>
  </si>
  <si>
    <t>G100V</t>
  </si>
  <si>
    <t>coadread_dfci_2016_2941</t>
  </si>
  <si>
    <t>F101L</t>
  </si>
  <si>
    <t>TCGA-GC-A3RC-01</t>
  </si>
  <si>
    <t>G3A</t>
  </si>
  <si>
    <t>MutationAssessor: Error;SIFT: impact: deleterious_low_confidence, score: 0.01;Polyphen-2: impact: unknown, score: 0</t>
  </si>
  <si>
    <t>TCGA-CC-A7IE-01</t>
  </si>
  <si>
    <t>B84</t>
  </si>
  <si>
    <t>MutationAssessor: Error;SIFT: impact: tolerated_low_confidence, score: 0.06;Polyphen-2: impact: possibly_damaging, score: 0.662</t>
  </si>
  <si>
    <t>MO_1263</t>
  </si>
  <si>
    <t>05-217F1_LN</t>
  </si>
  <si>
    <t>G8E</t>
  </si>
  <si>
    <t>MutationAssessor: Error;SIFT: impact: deleterious_low_confidence, score: 0;Polyphen-2: impact: probably_damaging, score: 0.932</t>
  </si>
  <si>
    <t>05-217N1_LN</t>
  </si>
  <si>
    <t>Pancreatic Adenocarcinoma (TCGA, Provisional)</t>
  </si>
  <si>
    <t>TCGA-IB-7651-01</t>
  </si>
  <si>
    <t>Pancreatic Adenocarcinoma</t>
  </si>
  <si>
    <t>K9N</t>
  </si>
  <si>
    <t>MutationAssessor: Error;SIFT: impact: tolerated_low_confidence, score: 0.08;Polyphen-2: impact: benign, score: 0.378</t>
  </si>
  <si>
    <t>Breast Invasive Carcinoma (Sanger, Nature 2012)</t>
  </si>
  <si>
    <t>PD3994a</t>
  </si>
  <si>
    <t>K9R</t>
  </si>
  <si>
    <t>MutationAssessor: Error;SIFT: impact: tolerated_low_confidence, score: 0.06;Polyphen-2: impact: benign, score: 0.143</t>
  </si>
  <si>
    <t>Sanger</t>
  </si>
  <si>
    <t>Colorectal Adenocarcinoma (Genentech, Nature 2012)</t>
  </si>
  <si>
    <t>G10D</t>
  </si>
  <si>
    <t>MutationAssessor: Error;SIFT: impact: deleterious_low_confidence, score: 0.03;Polyphen-2: impact: probably_damaging, score: 0.949</t>
  </si>
  <si>
    <t>Genentech</t>
  </si>
  <si>
    <t>Ewing Sarcoma (Institut Cuire, Cancer Discov 2014)</t>
  </si>
  <si>
    <t>IC248</t>
  </si>
  <si>
    <t>Ewing Sarcoma</t>
  </si>
  <si>
    <t>G12C</t>
  </si>
  <si>
    <t>MutationAssessor: Error;SIFT: impact: deleterious_low_confidence, score: 0.03;Polyphen-2: impact: probably_damaging, score: 0.974</t>
  </si>
  <si>
    <t>Institut Curie</t>
  </si>
  <si>
    <t>Uterine Corpus Endometrial Carcinoma (TCGA, Provisional)</t>
  </si>
  <si>
    <t>TCGA-B5-A11X-01</t>
  </si>
  <si>
    <t>Uterine Endometrioid Carcinoma</t>
  </si>
  <si>
    <t>G15C</t>
  </si>
  <si>
    <t>MutationAssessor: Error;SIFT: impact: deleterious_low_confidence, score: 0;Polyphen-2: impact: probably_damaging, score: 0.945</t>
  </si>
  <si>
    <t>WCMC10_1_N</t>
  </si>
  <si>
    <t>G15S</t>
  </si>
  <si>
    <t>MutationAssessor: Error;SIFT: impact: tolerated_low_confidence, score: 0.07;Polyphen-2: impact: unknown, score: 0</t>
  </si>
  <si>
    <t>TCGA-BC-A112-01</t>
  </si>
  <si>
    <t>R18C</t>
  </si>
  <si>
    <t>MutationAssessor: Error;SIFT: impact: tolerated, score: 0.08;Polyphen-2: impact: unknown, score: 0</t>
  </si>
  <si>
    <t>CHC1044T</t>
  </si>
  <si>
    <t>MutationAssessor: Error;SIFT: impact: deleterious, score: 0.03;Polyphen-2: impact: benign, score: 0.101</t>
  </si>
  <si>
    <t>TCGA-56-8629-01</t>
  </si>
  <si>
    <t>R20G</t>
  </si>
  <si>
    <t>MutationAssessor: Error;SIFT: impact: deleterious, score: 0;Polyphen-2: impact: benign, score: 0.231</t>
  </si>
  <si>
    <t>Pancreatic Adenocarcinoma (QCMG, Nature 2016)</t>
  </si>
  <si>
    <t>qcmg.uq.edu.au</t>
  </si>
  <si>
    <t>coadread_dfci_2016_2934</t>
  </si>
  <si>
    <t>K21N</t>
  </si>
  <si>
    <t>MutationAssessor: Error;SIFT: impact: deleterious, score: 0.03;Polyphen-2: impact: benign, score: 0.115</t>
  </si>
  <si>
    <t>CSCC-56-T</t>
  </si>
  <si>
    <t>V22I</t>
  </si>
  <si>
    <t>MutationAssessor: Error;SIFT: impact: tolerated, score: 0.28;Polyphen-2: impact: benign, score: 0.026</t>
  </si>
  <si>
    <t>ESO-0009</t>
  </si>
  <si>
    <t>N26S</t>
  </si>
  <si>
    <t>MutationAssessor: Error;SIFT: impact: tolerated, score: 0.07;Polyphen-2: impact: benign, score: 0.325</t>
  </si>
  <si>
    <t>TCGA-77-7335-01</t>
  </si>
  <si>
    <t>I27M</t>
  </si>
  <si>
    <t>MutationAssessor: Error;SIFT: impact: deleterious, score: 0.02;Polyphen-2: impact: probably_damaging, score: 0.989</t>
  </si>
  <si>
    <t>TCGA-99-8025-01</t>
  </si>
  <si>
    <t>I30M</t>
  </si>
  <si>
    <t>MutationAssessor: Error;SIFT: impact: deleterious, score: 0;Polyphen-2: impact: probably_damaging, score: 0.991</t>
  </si>
  <si>
    <t>TCGA-85-8072-01</t>
  </si>
  <si>
    <t>K32R</t>
  </si>
  <si>
    <t>MutationAssessor: Error;SIFT: impact: deleterious, score: 0;Polyphen-2: impact: benign, score: 0.433</t>
  </si>
  <si>
    <t>MM-0447</t>
  </si>
  <si>
    <t>I35T</t>
  </si>
  <si>
    <t>MutationAssessor: Error;SIFT: impact: deleterious, score: 0;Polyphen-2: impact: probably_damaging, score: 0.999</t>
  </si>
  <si>
    <t>TCGA-FD-A6TB-01</t>
  </si>
  <si>
    <t>R40C</t>
  </si>
  <si>
    <t>MutationAssessor: Error;SIFT: impact: deleterious, score: 0.03;Polyphen-2: impact: probably_damaging, score: 0.917</t>
  </si>
  <si>
    <t>TCGA-D8-A1JA-01</t>
  </si>
  <si>
    <t>ICGC_0542</t>
  </si>
  <si>
    <t>G42S</t>
  </si>
  <si>
    <t>MutationAssessor: Error;SIFT: impact: deleterious_low_confidence, score: 0.03;Polyphen-2: impact: probably_damaging, score: 0.956</t>
  </si>
  <si>
    <t>TCGA-EE-A2GH-06</t>
  </si>
  <si>
    <t>G43V</t>
  </si>
  <si>
    <t>MutationAssessor: Error;SIFT: impact: deleterious_low_confidence, score: 0;Polyphen-2: impact: probably_damaging, score: 1</t>
  </si>
  <si>
    <t>TCGA-KQ-A41R-01</t>
  </si>
  <si>
    <t>MutationAssessor: Error;SIFT: impact: deleterious_low_confidence, score: 0.01;Polyphen-2: impact: possibly_damaging, score: 0.79</t>
  </si>
  <si>
    <t>ICGC_0227</t>
  </si>
  <si>
    <t>MutationAssessor: Error;SIFT: impact: deleterious, score: 0;Polyphen-2: impact: probably_damaging, score: 0.994</t>
  </si>
  <si>
    <t>CHC1183T</t>
  </si>
  <si>
    <t>S48Y</t>
  </si>
  <si>
    <t>MutationAssessor: Error;SIFT: impact: deleterious, score: 0;Polyphen-2: impact: probably_damaging, score: 0.954</t>
  </si>
  <si>
    <t>TCGA-56-8628-01</t>
  </si>
  <si>
    <t>G49V</t>
  </si>
  <si>
    <t>MutationAssessor: Error;SIFT: impact: deleterious, score: 0.02;Polyphen-2: impact: probably_damaging, score: 0.969</t>
  </si>
  <si>
    <t>TCGA-CR-6470-01</t>
  </si>
  <si>
    <t>MutationAssessor: Error;SIFT: impact: deleterious, score: 0.02;Polyphen-2: impact: benign, score: 0.091</t>
  </si>
  <si>
    <t>Pancreatic Cancer (UTSW, Nat Commun 2015)</t>
  </si>
  <si>
    <t>PDA_052</t>
  </si>
  <si>
    <t>MutationAssessor: Error;SIFT: impact: deleterious, score: 0.02;Polyphen-2: impact: possibly_damaging, score: 0.715</t>
  </si>
  <si>
    <t>UT Southwestern</t>
  </si>
  <si>
    <t>B47</t>
  </si>
  <si>
    <t>E54K</t>
  </si>
  <si>
    <t>MutationAssessor: Error;SIFT: impact: deleterious, score: 0;Polyphen-2: impact: probably_damaging, score: 0.957</t>
  </si>
  <si>
    <t>TCGA-AC-A5XS-01</t>
  </si>
  <si>
    <t>MutationAssessor: Error;SIFT: impact: deleterious, score: 0.01;Polyphen-2: impact: benign, score: 0.222</t>
  </si>
  <si>
    <t>Low-Grade Gliomas (UCSF, Science 2014).</t>
  </si>
  <si>
    <t>P15_Pri</t>
  </si>
  <si>
    <t>V58E</t>
  </si>
  <si>
    <t>UCSF</t>
  </si>
  <si>
    <t>P15_Rec</t>
  </si>
  <si>
    <t>CSCC-55-T</t>
  </si>
  <si>
    <t>E64K</t>
  </si>
  <si>
    <t>MutationAssessor: Error;SIFT: impact: tolerated, score: 0.07;Polyphen-2: impact: possibly_damaging, score: 0.655</t>
  </si>
  <si>
    <t>TCGA-E5-A4U1-01</t>
  </si>
  <si>
    <t>E64Q</t>
  </si>
  <si>
    <t>MutationAssessor: Error;SIFT: impact: deleterious, score: 0;Polyphen-2: impact: possibly_damaging, score: 0.775</t>
  </si>
  <si>
    <t>Small Cell Lung Cancer (U Cologne, Nature 2015)</t>
  </si>
  <si>
    <t>S01366</t>
  </si>
  <si>
    <t>D69N</t>
  </si>
  <si>
    <t>MutationAssessor: Error;SIFT: impact: deleterious, score: 0.03;Polyphen-2: impact: probably_damaging, score: 0.954</t>
  </si>
  <si>
    <t>ucologne</t>
  </si>
  <si>
    <t>TCGA-AA-3712-01</t>
  </si>
  <si>
    <t>Skin Cutaneous Melanoma (Broad, Cell 2012)</t>
  </si>
  <si>
    <t>MEL-JWCI-WGS-11</t>
  </si>
  <si>
    <t>T74A</t>
  </si>
  <si>
    <t>MutationAssessor: Error;SIFT: impact: deleterious, score: 0.04;Polyphen-2: impact: possibly_damaging, score: 0.788</t>
  </si>
  <si>
    <t>ESO-409</t>
  </si>
  <si>
    <t>E75K</t>
  </si>
  <si>
    <t>MutationAssessor: Error;SIFT: impact: deleterious, score: 0.05;Polyphen-2: impact: possibly_damaging, score: 0.553</t>
  </si>
  <si>
    <t>TCGA-66-2763-01</t>
  </si>
  <si>
    <t>K78I</t>
  </si>
  <si>
    <t>MutationAssessor: Error;SIFT: impact: deleterious, score: 0;Polyphen-2: impact: possibly_damaging, score: 0.801</t>
  </si>
  <si>
    <t>TCGA-B5-A11E-01</t>
  </si>
  <si>
    <t>K80R</t>
  </si>
  <si>
    <t>MutationAssessor: Error;SIFT: impact: tolerated, score: 0.05;Polyphen-2: impact: benign, score: 0.096</t>
  </si>
  <si>
    <t>TCGA-55-7570-01</t>
  </si>
  <si>
    <t>T83A</t>
  </si>
  <si>
    <t>MutationAssessor: Error;SIFT: impact: deleterious, score: 0;Polyphen-2: impact: benign, score: 0.179</t>
  </si>
  <si>
    <t>TCGA-CA-6718-01</t>
  </si>
  <si>
    <t>A84D</t>
  </si>
  <si>
    <t>MutationAssessor: Error;SIFT: impact: deleterious, score: 0.02;Polyphen-2: impact: possibly_damaging, score: 0.611</t>
  </si>
  <si>
    <t>TCGA-D5-6930-01</t>
  </si>
  <si>
    <t>A84T</t>
  </si>
  <si>
    <t>MutationAssessor: Error;SIFT: impact: tolerated, score: 0.07;Polyphen-2: impact: benign, score: 0.094</t>
  </si>
  <si>
    <t>TCGA-55-A494-01</t>
  </si>
  <si>
    <t>R93S</t>
  </si>
  <si>
    <t>MutationAssessor: Error;SIFT: impact: deleterious, score: 0;Polyphen-2: impact: possibly_damaging, score: 0.853</t>
  </si>
  <si>
    <t>Mesothelioma (TCGA, Provisional)</t>
  </si>
  <si>
    <t>TCGA-SC-A6LR-01</t>
  </si>
  <si>
    <t>Pleural Mesothelioma, Epithelioid Type</t>
  </si>
  <si>
    <t>G95E</t>
  </si>
  <si>
    <t>MutationAssessor: Error;SIFT: impact: deleterious, score: 0.02;Polyphen-2: impact: possibly_damaging, score: 0.889</t>
  </si>
  <si>
    <t>TCGA-CN-A497-01</t>
  </si>
  <si>
    <t>R96L</t>
  </si>
  <si>
    <t>MutationAssessor: Error;SIFT: impact: deleterious, score: 0;Polyphen-2: impact: possibly_damaging, score: 0.73</t>
  </si>
  <si>
    <t>Lymphoid Neoplasm Diffuse Large B-cell Lymphoma (TCGA, Provisional)</t>
  </si>
  <si>
    <t>TCGA-G8-6906-01</t>
  </si>
  <si>
    <t>Diffuse Large B-Cell Lymphoma</t>
  </si>
  <si>
    <t>Y99D</t>
  </si>
  <si>
    <t>MutationAssessor: Error;SIFT: impact: deleterious_low_confidence, score: 0;Polyphen-2: impact: probably_damaging, score: 0.998</t>
  </si>
  <si>
    <t>TCGA-A6-4105-01</t>
  </si>
  <si>
    <t>Y99H</t>
  </si>
  <si>
    <t>MutationAssessor: Error;SIFT: impact: deleterious_low_confidence, score: 0.02;Polyphen-2: impact: probably_damaging, score: 0.986</t>
  </si>
  <si>
    <t>AA</t>
  </si>
  <si>
    <t>MBC-MBCProject_57iLiJIl-Tumor-SM-CGLIV</t>
  </si>
  <si>
    <t>MutationAssessor: Error;SIFT: impact: tolerated, score: 0.08;Polyphen-2: impact: benign, score: 0.018</t>
  </si>
  <si>
    <t>TCGA-55-A490-01</t>
  </si>
  <si>
    <t>G102C</t>
  </si>
  <si>
    <t>MutationAssessor: Error;SIFT: impact: deleterious_low_confidence, score: 0;Polyphen-2: impact: probably_damaging, score: 0.994</t>
  </si>
  <si>
    <t>coadread_dfci_2016_613</t>
  </si>
  <si>
    <t>MutationAssessor: Error;SIFT: impact: deleterious_low_confidence, score: 0;Polyphen-2: impact: possibly_damaging, score: 0.842</t>
  </si>
  <si>
    <t>coadread_dfci_2016_291403</t>
  </si>
  <si>
    <t>TCGA-OR-A5LF-01</t>
  </si>
  <si>
    <t>coadread_dfci_2016_4500</t>
  </si>
  <si>
    <t>ICGC_0338</t>
  </si>
  <si>
    <t>R4H</t>
  </si>
  <si>
    <t>TCGA-91-6829-01</t>
  </si>
  <si>
    <t>G5C</t>
  </si>
  <si>
    <t>Breast Invasive Carcinoma (British Columbia, Nature 2012)</t>
  </si>
  <si>
    <t>SA071</t>
  </si>
  <si>
    <t>G5D</t>
  </si>
  <si>
    <t>BC</t>
  </si>
  <si>
    <t>H090866</t>
  </si>
  <si>
    <t>G5S</t>
  </si>
  <si>
    <t>TCGA-CR-5247-01</t>
  </si>
  <si>
    <t>ESO-173</t>
  </si>
  <si>
    <t>G10A</t>
  </si>
  <si>
    <t>TCGA-ZF-A9R7-01</t>
  </si>
  <si>
    <t>TCGA-44-A4SS-01</t>
  </si>
  <si>
    <t>R18G</t>
  </si>
  <si>
    <t>PCNSL_5</t>
  </si>
  <si>
    <t>R20C</t>
  </si>
  <si>
    <t>MBC-MBCProject_43UpSwhz-Tumor-SM-DL4W8</t>
  </si>
  <si>
    <t>R20L</t>
  </si>
  <si>
    <t>TCGA-55-1596-01</t>
  </si>
  <si>
    <t>R20S</t>
  </si>
  <si>
    <t>TCGA-52-7809-01</t>
  </si>
  <si>
    <t>D25H</t>
  </si>
  <si>
    <t>TCGA-MV-A51V-01</t>
  </si>
  <si>
    <t>TCGA-AA-3811-01</t>
  </si>
  <si>
    <t>N26D</t>
  </si>
  <si>
    <t>HN_62506</t>
  </si>
  <si>
    <t>N26I</t>
  </si>
  <si>
    <t>Diffuse Large B-cell Lymphoma (BCGSC, Blood 2013)</t>
  </si>
  <si>
    <t>Germinal Center B-Cell Type</t>
  </si>
  <si>
    <t>TCGA-BR-A452-01</t>
  </si>
  <si>
    <t>Tubular Stomach Adenocarcinoma</t>
  </si>
  <si>
    <t>TCGA-4Z-AA7O-01</t>
  </si>
  <si>
    <t>TCGA-BR-6454-01</t>
  </si>
  <si>
    <t>L38H</t>
  </si>
  <si>
    <t>TCGA-DR-A0ZM-01</t>
  </si>
  <si>
    <t>L38V</t>
  </si>
  <si>
    <t>TCGA-JY-A6FG-01</t>
  </si>
  <si>
    <t>R40P</t>
  </si>
  <si>
    <t>TCGA-77-A5GA-01</t>
  </si>
  <si>
    <t>G43A</t>
  </si>
  <si>
    <t>Esophageal Squamous Cell Carcinoma (ICGC, Nature 2014)</t>
  </si>
  <si>
    <t>ESCC-018T</t>
  </si>
  <si>
    <t>R46C</t>
  </si>
  <si>
    <t>TCGA-AA-3715-01</t>
  </si>
  <si>
    <t>TCGA-21-1075-01</t>
  </si>
  <si>
    <t>I51V</t>
  </si>
  <si>
    <t>TCGA-G2-AA3B-01</t>
  </si>
  <si>
    <t>E53K</t>
  </si>
  <si>
    <t>HN_63081</t>
  </si>
  <si>
    <t>TCGA-CV-7568-01</t>
  </si>
  <si>
    <t>R56C</t>
  </si>
  <si>
    <t>S00938</t>
  </si>
  <si>
    <t>R56L</t>
  </si>
  <si>
    <t>MEL-JWCI-14</t>
  </si>
  <si>
    <t>V58A</t>
  </si>
  <si>
    <t>coadread_dfci_2016_207430</t>
  </si>
  <si>
    <t>TCGA-CV-6938-01</t>
  </si>
  <si>
    <t>V61L</t>
  </si>
  <si>
    <t>NU-DUL-1</t>
  </si>
  <si>
    <t>Activated B-cell Type</t>
  </si>
  <si>
    <t>Oral Squamous Cell Carcinoma (MD Anderson, Cancer Discov 2013)</t>
  </si>
  <si>
    <t>OSCJM-PT40-169-T</t>
  </si>
  <si>
    <t>F62C</t>
  </si>
  <si>
    <t>TCGA-CV-7435-01</t>
  </si>
  <si>
    <t>TCGA-DG-A2KL-01</t>
  </si>
  <si>
    <t>Kidney Renal Clear Cell Carcinoma (TCGA, Provisional)</t>
  </si>
  <si>
    <t>TCGA-A3-3363-01</t>
  </si>
  <si>
    <t>Renal Clear Cell Carcinoma</t>
  </si>
  <si>
    <t>V66A</t>
  </si>
  <si>
    <t>ESO-122</t>
  </si>
  <si>
    <t>D69F</t>
  </si>
  <si>
    <t>GA</t>
  </si>
  <si>
    <t>TT</t>
  </si>
  <si>
    <t>MM-0286</t>
  </si>
  <si>
    <t>H060616</t>
  </si>
  <si>
    <t>T72S</t>
  </si>
  <si>
    <t>Diffuse Large B-Cell Lymphoma (Broad, PNAS 2012)</t>
  </si>
  <si>
    <t>DLBCL-Ls148</t>
  </si>
  <si>
    <t>H76Y</t>
  </si>
  <si>
    <t>H090284</t>
  </si>
  <si>
    <t>A77D</t>
  </si>
  <si>
    <t>TCGA-NK-A5CT-01</t>
  </si>
  <si>
    <t>A77S</t>
  </si>
  <si>
    <t>cll_iuopa_2015_1525</t>
  </si>
  <si>
    <t>A77V</t>
  </si>
  <si>
    <t>Ovarian Serous Cystadenocarcinoma (TCGA, Provisional)</t>
  </si>
  <si>
    <t>TCGA-23-2078-01</t>
  </si>
  <si>
    <t>Serous Ovarian Cancer</t>
  </si>
  <si>
    <t>R79H</t>
  </si>
  <si>
    <t>coadread_dfci_2016_1212</t>
  </si>
  <si>
    <t>K80E</t>
  </si>
  <si>
    <t>PD4098a</t>
  </si>
  <si>
    <t>TCGA-BR-8372-01</t>
  </si>
  <si>
    <t>D86G</t>
  </si>
  <si>
    <t>Multiregion Sequencing of Clear Cell Renal Cell Carcinoma (IRC, Nat Genet 2014)</t>
  </si>
  <si>
    <t>RK26_R10</t>
  </si>
  <si>
    <t>A90S</t>
  </si>
  <si>
    <t>www.icr.ac.uk</t>
  </si>
  <si>
    <t>RK26_R9</t>
  </si>
  <si>
    <t>DFCI-35_R</t>
  </si>
  <si>
    <t>K92N</t>
  </si>
  <si>
    <t>OncoKB: NA;CIViC: NA;MyCancerGenome: not present;CancerHotspot: no;3DHotspot: yes</t>
  </si>
  <si>
    <t>TCGA-AA-3685-01</t>
  </si>
  <si>
    <t>TCGA-66-2766-01</t>
  </si>
  <si>
    <t>R93T</t>
  </si>
  <si>
    <t>TCGA-2H-A9GQ-01</t>
  </si>
  <si>
    <t>Esophagus/Stomach</t>
  </si>
  <si>
    <t>TCGA-FU-A5XV-01</t>
  </si>
  <si>
    <t>TCGA-CV-7411-01</t>
  </si>
  <si>
    <t>TCGA-CV-6937-01</t>
  </si>
  <si>
    <t>TCGA-EE-A29T-06</t>
  </si>
  <si>
    <t>ME032</t>
  </si>
  <si>
    <t>G95R</t>
  </si>
  <si>
    <t>OCI-Ly7</t>
  </si>
  <si>
    <t>SC_9037</t>
  </si>
  <si>
    <t>T97N</t>
  </si>
  <si>
    <t>TCGA-ZG-A9LY-01</t>
  </si>
  <si>
    <t>L98F</t>
  </si>
  <si>
    <t>TCGA-C5-A1BN-01</t>
  </si>
  <si>
    <t>L98V</t>
  </si>
  <si>
    <t>TCGA-78-8662-01</t>
  </si>
  <si>
    <t>TCGA-FA-A6HN-01</t>
  </si>
  <si>
    <t>TCGA-73-A9RS-01</t>
  </si>
  <si>
    <t>G3V</t>
  </si>
  <si>
    <t>MutationAssessor: Error;SIFT: impact: tolerated_low_confidence, score: 0.05;Polyphen-2: impact: probably_damaging, score: 0.954</t>
  </si>
  <si>
    <t>HN_62421</t>
  </si>
  <si>
    <t>R4K</t>
  </si>
  <si>
    <t>MutationAssessor: Error;SIFT: impact: tolerated_low_confidence, score: 0.1;Polyphen-2: impact: benign, score: 0.028</t>
  </si>
  <si>
    <t>TCGA-F7-A624-01</t>
  </si>
  <si>
    <t>G7C</t>
  </si>
  <si>
    <t>S02292</t>
  </si>
  <si>
    <t>MutationAssessor: Error;SIFT: impact: deleterious_low_confidence, score: 0.01;Polyphen-2: impact: probably_damaging, score: 0.954</t>
  </si>
  <si>
    <t>S02376</t>
  </si>
  <si>
    <t>G10C</t>
  </si>
  <si>
    <t>MutationAssessor: Error;SIFT: impact: deleterious_low_confidence, score: 0;Polyphen-2: impact: probably_damaging, score: 0.974</t>
  </si>
  <si>
    <t>TCGA-FF-8047-01</t>
  </si>
  <si>
    <t>TCGA-D5-6540-01</t>
  </si>
  <si>
    <t>NCI-60 Cell Lines (NCI, Cancer Res. 2012)</t>
  </si>
  <si>
    <t>HCT_15</t>
  </si>
  <si>
    <t>R20H</t>
  </si>
  <si>
    <t>MutationAssessor: Error;SIFT: impact: tolerated, score: 0.12;Polyphen-2: impact: benign, score: 0.306</t>
  </si>
  <si>
    <t>discover.nci.nih.gov</t>
  </si>
  <si>
    <t>TCGA-JW-A5VL-01</t>
  </si>
  <si>
    <t>MutationAssessor: Error;SIFT: impact: deleterious_low_confidence, score: 0;Polyphen-2: impact: possibly_damaging, score: 0.584</t>
  </si>
  <si>
    <t>G29S</t>
  </si>
  <si>
    <t>MutationAssessor: Error;SIFT: impact: deleterious, score: 0.01;Polyphen-2: impact: possibly_damaging, score: 0.871</t>
  </si>
  <si>
    <t>ESCC-178T</t>
  </si>
  <si>
    <t>coadread_dfci_2016_3724</t>
  </si>
  <si>
    <t>T31M</t>
  </si>
  <si>
    <t>MutationAssessor: Error;SIFT: impact: deleterious, score: 0.01;Polyphen-2: impact: probably_damaging, score: 0.964</t>
  </si>
  <si>
    <t>AMPAC_3731</t>
  </si>
  <si>
    <t>R36C</t>
  </si>
  <si>
    <t>MutationAssessor: Error;SIFT: impact: tolerated, score: 0.05;Polyphen-2: impact: possibly_damaging, score: 0.82</t>
  </si>
  <si>
    <t>TCGA-HU-A4GX-01</t>
  </si>
  <si>
    <t>Skin Cutaneous Melanoma(Broad, Cancer Discov 2014)</t>
  </si>
  <si>
    <t>Pat_31_Post</t>
  </si>
  <si>
    <t>Melanoma</t>
  </si>
  <si>
    <t>R37C</t>
  </si>
  <si>
    <t>MutationAssessor: Error;SIFT: impact: deleterious, score: 0.05;Polyphen-2: impact: possibly_damaging, score: 0.83</t>
  </si>
  <si>
    <t>TCGA-K4-A54R-01</t>
  </si>
  <si>
    <t>R40Q</t>
  </si>
  <si>
    <t>MutationAssessor: Error;SIFT: impact: deleterious, score: 0.04;Polyphen-2: impact: possibly_damaging, score: 0.818</t>
  </si>
  <si>
    <t>CHC892T</t>
  </si>
  <si>
    <t>MutationAssessor: Error;SIFT: impact: deleterious, score: 0.01;Polyphen-2: impact: probably_damaging, score: 0.951</t>
  </si>
  <si>
    <t>G57D</t>
  </si>
  <si>
    <t>MutationAssessor: Error;SIFT: impact: tolerated, score: 0.05;Polyphen-2: impact: benign, score: 0.058</t>
  </si>
  <si>
    <t>TCGA-EE-A29D-06</t>
  </si>
  <si>
    <t>MutationAssessor: Error;SIFT: impact: deleterious, score: 0.02;Polyphen-2: impact: benign, score: 0.403</t>
  </si>
  <si>
    <t>TCGA-P3-A5Q5-01</t>
  </si>
  <si>
    <t>E64D</t>
  </si>
  <si>
    <t>MutationAssessor: Error;SIFT: impact: deleterious, score: 0.03;Polyphen-2: impact: benign, score: 0.172</t>
  </si>
  <si>
    <t>TCGA-AA-A00N-01</t>
  </si>
  <si>
    <t>MutationAssessor: Error;SIFT: impact: tolerated, score: 0.05;Polyphen-2: impact: benign, score: 0.119</t>
  </si>
  <si>
    <t>TCGA-CR-7367-01</t>
  </si>
  <si>
    <t>MutationAssessor: Error;SIFT: impact: deleterious, score: 0.01;Polyphen-2: impact: possibly_damaging, score: 0.861</t>
  </si>
  <si>
    <t>V71I</t>
  </si>
  <si>
    <t>MutationAssessor: Error;SIFT: impact: tolerated, score: 0.13;Polyphen-2: impact: benign, score: 0.183</t>
  </si>
  <si>
    <t>coadread_dfci_2016_164668</t>
  </si>
  <si>
    <t>TCGA-DA-A1I1-06</t>
  </si>
  <si>
    <t>S02355</t>
  </si>
  <si>
    <t>R79G</t>
  </si>
  <si>
    <t>MutationAssessor: Error;SIFT: impact: deleterious, score: 0;Polyphen-2: impact: probably_damaging, score: 0.913</t>
  </si>
  <si>
    <t>TCGA-W4-A7U3-01</t>
  </si>
  <si>
    <t>A84G</t>
  </si>
  <si>
    <t>MutationAssessor: Error;SIFT: impact: deleterious, score: 0.03;Polyphen-2: impact: benign, score: 0.042</t>
  </si>
  <si>
    <t>TCGA-CN-5356-01</t>
  </si>
  <si>
    <t>R93C</t>
  </si>
  <si>
    <t>MutationAssessor: Error;SIFT: impact: deleterious, score: 0.04;Polyphen-2: impact: possibly_damaging, score: 0.823</t>
  </si>
  <si>
    <t>TCGA-BS-A0UF-01</t>
  </si>
  <si>
    <t>TCGA-52-7812-01</t>
  </si>
  <si>
    <t>Q94H</t>
  </si>
  <si>
    <t>MutationAssessor: Error;SIFT: impact: deleterious, score: 0.03;Polyphen-2: impact: benign, score: 0.071</t>
  </si>
  <si>
    <t>TCGA-55-A491-01</t>
  </si>
  <si>
    <t>G95V</t>
  </si>
  <si>
    <t>MutationAssessor: Error;SIFT: impact: deleterious, score: 0;Polyphen-2: impact: probably_damaging, score: 0.919</t>
  </si>
  <si>
    <t>TCGA-BG-A18B-01</t>
  </si>
  <si>
    <t>R96C</t>
  </si>
  <si>
    <t>MutationAssessor: Error;SIFT: impact: tolerated, score: 0.06;Polyphen-2: impact: probably_damaging, score: 0.964</t>
  </si>
  <si>
    <t>Pat_28_Post</t>
  </si>
  <si>
    <t>R96H</t>
  </si>
  <si>
    <t>MutationAssessor: Error;SIFT: impact: tolerated, score: 0.07;Polyphen-2: impact: probably_damaging, score: 0.923</t>
  </si>
  <si>
    <t>TCGA-BR-4257-01</t>
  </si>
  <si>
    <t>T97A</t>
  </si>
  <si>
    <t>MutationAssessor: Error;SIFT: impact: deleterious, score: 0.01;Polyphen-2: impact: benign, score: 0.182</t>
  </si>
  <si>
    <t>Chronic Lymphocytic Leukemia (Broad, Cell 2013)</t>
  </si>
  <si>
    <t>CLL070</t>
  </si>
  <si>
    <t>G100D</t>
  </si>
  <si>
    <t>MutationAssessor: Error;SIFT: impact: deleterious_low_confidence, score: 0.04;Polyphen-2: impact: probably_damaging, score: 0.963</t>
  </si>
  <si>
    <t>TCGA-MN-A4N4-01</t>
  </si>
  <si>
    <t>TCGA-GN-A26C-01</t>
  </si>
  <si>
    <t>R4W</t>
  </si>
  <si>
    <t>MutationAssessor: Error;SIFT: impact: deleterious_low_confidence, score: 0;Polyphen-2: impact: possibly_damaging, score: 0.727</t>
  </si>
  <si>
    <t>H2171</t>
  </si>
  <si>
    <t>MutationAssessor: Error;SIFT: impact: deleterious_low_confidence, score: 0.05;Polyphen-2: impact: probably_damaging, score: 0.997</t>
  </si>
  <si>
    <t>CCRF_CEM</t>
  </si>
  <si>
    <t>Leukemia</t>
  </si>
  <si>
    <t>MutationAssessor: Error;SIFT: impact: deleterious_low_confidence, score: 0.03;Polyphen-2: impact: possibly_damaging, score: 0.862</t>
  </si>
  <si>
    <t>TCGA-DH-5140-01</t>
  </si>
  <si>
    <t>TCGA-AA-3877-01</t>
  </si>
  <si>
    <t>TCGA-D1-A103-01</t>
  </si>
  <si>
    <t>CSCC-27-T</t>
  </si>
  <si>
    <t>MutationAssessor: Error;SIFT: impact: tolerated, score: 0.06;Polyphen-2: impact: benign, score: 0.081</t>
  </si>
  <si>
    <t>CAC_3117</t>
  </si>
  <si>
    <t>Ampulla of Vater</t>
  </si>
  <si>
    <t>MutationAssessor: Error;SIFT: impact: tolerated, score: 0.16;Polyphen-2: impact: benign, score: 0.361</t>
  </si>
  <si>
    <t>TCGA-2Y-A9H9-01</t>
  </si>
  <si>
    <t>K21E</t>
  </si>
  <si>
    <t>MutationAssessor: Error;SIFT: impact: deleterious, score: 0;Polyphen-2: impact: probably_damaging, score: 0.928</t>
  </si>
  <si>
    <t>coadread_dfci_2016_102</t>
  </si>
  <si>
    <t>V22A</t>
  </si>
  <si>
    <t>MutationAssessor: Error;SIFT: impact: deleterious, score: 0.03;Polyphen-2: impact: benign, score: 0.178</t>
  </si>
  <si>
    <t>TCGA-CM-4743-01</t>
  </si>
  <si>
    <t>L23P</t>
  </si>
  <si>
    <t>MutationAssessor: Error;SIFT: impact: deleterious, score: 0.02;Polyphen-2: impact: probably_damaging, score: 0.954</t>
  </si>
  <si>
    <t>coadread_dfci_2016_3451</t>
  </si>
  <si>
    <t>TCGA-WH-A86K-01</t>
  </si>
  <si>
    <t>D25G</t>
  </si>
  <si>
    <t>MutationAssessor: Error;SIFT: impact: deleterious, score: 0.03;Polyphen-2: impact: benign, score: 0.168</t>
  </si>
  <si>
    <t>mdanderson.org/ucsc.edu/broad.mit.edu</t>
  </si>
  <si>
    <t>MutationAssessor: Error;SIFT: impact: deleterious, score: 0;Polyphen-2: impact: possibly_damaging, score: 0.734</t>
  </si>
  <si>
    <t>MutationAssessor: Error;SIFT: impact: deleterious, score: 0.05;Polyphen-2: impact: benign, score: 0.259</t>
  </si>
  <si>
    <t>LUAD-NYU160</t>
  </si>
  <si>
    <t>coadread_dfci_2016_3045</t>
  </si>
  <si>
    <t>H41N</t>
  </si>
  <si>
    <t>MutationAssessor: Error;SIFT: impact: deleterious, score: 0;Polyphen-2: impact: benign, score: 0.247</t>
  </si>
  <si>
    <t>G43S</t>
  </si>
  <si>
    <t>MutationAssessor: Error;SIFT: impact: deleterious, score: 0.02;Polyphen-2: impact: possibly_damaging, score: 0.84</t>
  </si>
  <si>
    <t>Prostate Adenocarcinoma (MSKCC/DFCI, Nature Genetics 2018)</t>
  </si>
  <si>
    <t>TCGA-AX-A2HF-01</t>
  </si>
  <si>
    <t>Uterine Serous Carcinoma/Uterine Papillary Serous Carcinoma</t>
  </si>
  <si>
    <t>I47M</t>
  </si>
  <si>
    <t>MutationAssessor: Error;SIFT: impact: deleterious, score: 0.03;Polyphen-2: impact: probably_damaging, score: 0.998</t>
  </si>
  <si>
    <t>TCGA-77-A5G7-01</t>
  </si>
  <si>
    <t>Y52F</t>
  </si>
  <si>
    <t>MutationAssessor: Error;SIFT: impact: deleterious, score: 0.02;Polyphen-2: impact: probably_damaging, score: 0.99</t>
  </si>
  <si>
    <t>TCGA-EE-A3AF-06</t>
  </si>
  <si>
    <t>Y52H</t>
  </si>
  <si>
    <t>MutationAssessor: Error;SIFT: impact: deleterious, score: 0.02;Polyphen-2: impact: probably_damaging, score: 0.997</t>
  </si>
  <si>
    <t>CSCC-44-T</t>
  </si>
  <si>
    <t>MutationAssessor: Error;SIFT: impact: tolerated, score: 0.1;Polyphen-2: impact: possibly_damaging, score: 0.597</t>
  </si>
  <si>
    <t>TCGA-HF-A5NB-01</t>
  </si>
  <si>
    <t>R56H</t>
  </si>
  <si>
    <t>MutationAssessor: Error;SIFT: impact: deleterious, score: 0.04;Polyphen-2: impact: possibly_damaging, score: 0.756</t>
  </si>
  <si>
    <t>coadread_dfci_2016_1244</t>
  </si>
  <si>
    <t>R57G</t>
  </si>
  <si>
    <t>MutationAssessor: Error;SIFT: impact: tolerated, score: 1;Polyphen-2: impact: benign, score: 0</t>
  </si>
  <si>
    <t>TCGA-BR-4362-01</t>
  </si>
  <si>
    <t>R57Q</t>
  </si>
  <si>
    <t>MutationAssessor: Error;SIFT: impact: deleterious, score: 0.02;Polyphen-2: impact: benign, score: 0.112</t>
  </si>
  <si>
    <t>R57W</t>
  </si>
  <si>
    <t>MutationAssessor: Error;SIFT: impact: deleterious, score: 0.01;Polyphen-2: impact: benign, score: 0.002</t>
  </si>
  <si>
    <t>Pediatric Ewing Sarcoma (DFCI, Cancer Discov 2014)</t>
  </si>
  <si>
    <t>Cado-ES1</t>
  </si>
  <si>
    <t>V58L</t>
  </si>
  <si>
    <t>MutationAssessor: Error;SIFT: impact: deleterious, score: 0.01;Polyphen-2: impact: benign, score: 0.4</t>
  </si>
  <si>
    <t>Renal Non-Clear Cell Carcinoma (Genentech, Nat Genet 2014)</t>
  </si>
  <si>
    <t>Renal Non-Clear Cell Carcinoma</t>
  </si>
  <si>
    <t>MutationAssessor: Error;SIFT: impact: deleterious, score: 0;Polyphen-2: impact: probably_damaging, score: 0.972</t>
  </si>
  <si>
    <t>Genentech.Inc</t>
  </si>
  <si>
    <t>TCGA-90-A4EE-01</t>
  </si>
  <si>
    <t>I67M</t>
  </si>
  <si>
    <t>MutationAssessor: Error;SIFT: impact: deleterious, score: 0;Polyphen-2: impact: probably_damaging, score: 0.964</t>
  </si>
  <si>
    <t>I67S</t>
  </si>
  <si>
    <t>MutationAssessor: Error;SIFT: impact: deleterious, score: 0.01;Polyphen-2: impact: probably_damaging, score: 0.934</t>
  </si>
  <si>
    <t>ESO-859</t>
  </si>
  <si>
    <t>Y69H</t>
  </si>
  <si>
    <t>MutationAssessor: Error;SIFT: impact: deleterious, score: 0.02;Polyphen-2: impact: benign, score: 0.006</t>
  </si>
  <si>
    <t>ICGC_0346</t>
  </si>
  <si>
    <t>TCGA-BR-8060-01</t>
  </si>
  <si>
    <t>TCGA-BC-A10U-01</t>
  </si>
  <si>
    <t>V71M</t>
  </si>
  <si>
    <t>MutationAssessor: Error;SIFT: impact: deleterious, score: 0.02;Polyphen-2: impact: possibly_damaging, score: 0.875</t>
  </si>
  <si>
    <t>coadread_dfci_2016_4430</t>
  </si>
  <si>
    <t>TCGA-2G-AAG8-01</t>
  </si>
  <si>
    <t>R79C</t>
  </si>
  <si>
    <t>MutationAssessor: Error;SIFT: impact: deleterious, score: 0.01;Polyphen-2: impact: benign, score: 0.117</t>
  </si>
  <si>
    <t>hgsc.bcm.edu;broad.mit.edu;bcgsc.ca;mdanderson.org</t>
  </si>
  <si>
    <t>TCGA-69-7979-01</t>
  </si>
  <si>
    <t>V87L</t>
  </si>
  <si>
    <t>MutationAssessor: Error;SIFT: impact: deleterious, score: 0;Polyphen-2: impact: benign, score: 0.201</t>
  </si>
  <si>
    <t>V87M</t>
  </si>
  <si>
    <t>MutationAssessor: Error;SIFT: impact: deleterious, score: 0.03;Polyphen-2: impact: benign, score: 0.393</t>
  </si>
  <si>
    <t>TCGA-CA-5797-01</t>
  </si>
  <si>
    <t>TCGA-CQ-6225-01</t>
  </si>
  <si>
    <t>V90M</t>
  </si>
  <si>
    <t>MutationAssessor: Error;SIFT: impact: deleterious, score: 0;Polyphen-2: impact: possibly_damaging, score: 0.803</t>
  </si>
  <si>
    <t>CPCG0331-F1</t>
  </si>
  <si>
    <t>R93H</t>
  </si>
  <si>
    <t>MutationAssessor: Error;SIFT: impact: tolerated, score: 0.07;Polyphen-2: impact: benign, score: 0.075</t>
  </si>
  <si>
    <t>DU_145</t>
  </si>
  <si>
    <t>Prostate</t>
  </si>
  <si>
    <t>TCGA-G4-6304-01</t>
  </si>
  <si>
    <t>BR-M-045</t>
  </si>
  <si>
    <t>R96S</t>
  </si>
  <si>
    <t>MutationAssessor: Error;SIFT: impact: deleterious, score: 0;Polyphen-2: impact: benign, score: 0.21</t>
  </si>
  <si>
    <t>TCGA-G3-A3CJ-01</t>
  </si>
  <si>
    <t>L98P</t>
  </si>
  <si>
    <t>MutationAssessor: Error;SIFT: impact: deleterious, score: 0;Polyphen-2: impact: probably_damaging, score: 0.966</t>
  </si>
  <si>
    <t>TCGA-DK-A3WW-01</t>
  </si>
  <si>
    <t>MutationAssessor: impact: medium, score: 2.475;SIFT: impact: deleterious_low_confidence, score: 0.03;Polyphen-2: impact: benign, score: 0.184</t>
  </si>
  <si>
    <t>TCGA-13-0795-01</t>
  </si>
  <si>
    <t>TCGA-05-4397-01</t>
  </si>
  <si>
    <t>K6E</t>
  </si>
  <si>
    <t>MutationAssessor: impact: medium, score: 3.43;SIFT: impact: deleterious_low_confidence, score: 0.01;Polyphen-2: impact: benign, score: 0.151</t>
  </si>
  <si>
    <t>MutationAssessor: impact: medium, score: 3.38;SIFT: impact: deleterious_low_confidence, score: 0;Polyphen-2: impact: probably_damaging, score: 0.932</t>
  </si>
  <si>
    <t>TCGA-13-1499-01</t>
  </si>
  <si>
    <t>A16V</t>
  </si>
  <si>
    <t>MutationAssessor: impact: low, score: 1.89;SIFT: impact: deleterious, score: 0.04;Polyphen-2: impact: unknown, score: 0</t>
  </si>
  <si>
    <t>TCGA-CD-8524-01</t>
  </si>
  <si>
    <t>K17N</t>
  </si>
  <si>
    <t>MutationAssessor: impact: high, score: 3.595;SIFT: impact: deleterious, score: 0;Polyphen-2: impact: benign, score: 0.17</t>
  </si>
  <si>
    <t>TCGA-56-A4BX-01</t>
  </si>
  <si>
    <t>MutationAssessor: impact: low, score: 1.54;SIFT: impact: deleterious, score: 0.03;Polyphen-2: impact: benign, score: 0.101</t>
  </si>
  <si>
    <t>TCGA-18-3406-01</t>
  </si>
  <si>
    <t>T31A</t>
  </si>
  <si>
    <t>MutationAssessor: impact: medium, score: 3.035;SIFT: impact: deleterious, score: 0.03;Polyphen-2: impact: possibly_damaging, score: 0.764</t>
  </si>
  <si>
    <t>TCGA-55-7913-01</t>
  </si>
  <si>
    <t>A39T</t>
  </si>
  <si>
    <t>MutationAssessor: impact: high, score: 3.52;SIFT: impact: deleterious, score: 0.01;Polyphen-2: impact: possibly_damaging, score: 0.75</t>
  </si>
  <si>
    <t>coadread_dfci_2016_213</t>
  </si>
  <si>
    <t>MutationAssessor: impact: medium, score: 2.945;SIFT: impact: deleterious, score: 0.03;Polyphen-2: impact: probably_damaging, score: 0.917</t>
  </si>
  <si>
    <t>MutationAssessor: impact: high, score: 4.04;SIFT: impact: deleterious, score: 0;Polyphen-2: impact: probably_damaging, score: 0.997</t>
  </si>
  <si>
    <t>06-081D3_PROSTATE</t>
  </si>
  <si>
    <t>G43R</t>
  </si>
  <si>
    <t>MutationAssessor: impact: high, score: 4.145;SIFT: impact: deleterious_low_confidence, score: 0;Polyphen-2: impact: probably_damaging, score: 1</t>
  </si>
  <si>
    <t>06-081F2_LN</t>
  </si>
  <si>
    <t>06-081H5_LN</t>
  </si>
  <si>
    <t>06-081I1_LUNG</t>
  </si>
  <si>
    <t>06-081J1_LN</t>
  </si>
  <si>
    <t>06-081K2_LN</t>
  </si>
  <si>
    <t>05-011D2_LN</t>
  </si>
  <si>
    <t>05-011G4_LUNG</t>
  </si>
  <si>
    <t>TCGA-77-A5G3-01</t>
  </si>
  <si>
    <t>MutationAssessor: impact: high, score: 3.735;SIFT: impact: deleterious, score: 0;Polyphen-2: impact: probably_damaging, score: 0.98</t>
  </si>
  <si>
    <t>TCGA-LN-A9FR-01</t>
  </si>
  <si>
    <t>Y52C</t>
  </si>
  <si>
    <t>MutationAssessor: impact: high, score: 3.975;SIFT: impact: deleterious, score: 0;Polyphen-2: impact: probably_damaging, score: 0.962</t>
  </si>
  <si>
    <t>TCGA-D8-A27V-01</t>
  </si>
  <si>
    <t>TCGA-DK-A3IU-01</t>
  </si>
  <si>
    <t>MutationAssessor: impact: medium, score: 3.49;SIFT: impact: deleterious, score: 0;Polyphen-2: impact: possibly_damaging, score: 0.775</t>
  </si>
  <si>
    <t>TCGA-FA-A7DS-01</t>
  </si>
  <si>
    <t>V66E</t>
  </si>
  <si>
    <t>MutationAssessor: impact: high, score: 3.735;SIFT: impact: deleterious, score: 0;Polyphen-2: impact: possibly_damaging, score: 0.48</t>
  </si>
  <si>
    <t>DFCI-32_R</t>
  </si>
  <si>
    <t>MutationAssessor: impact: low, score: 1.74;SIFT: impact: tolerated, score: 0.07;Polyphen-2: impact: possibly_damaging, score: 0.511</t>
  </si>
  <si>
    <t>CPCG0248-F1</t>
  </si>
  <si>
    <t>MutationAssessor: impact: medium, score: 2.545;SIFT: impact: tolerated, score: 0.07;Polyphen-2: impact: benign, score: 0.43</t>
  </si>
  <si>
    <t>TCGA-QK-A64Z-01</t>
  </si>
  <si>
    <t>E75G</t>
  </si>
  <si>
    <t>MutationAssessor: impact: high, score: 3.935;SIFT: impact: deleterious, score: 0;Polyphen-2: impact: probably_damaging, score: 0.977</t>
  </si>
  <si>
    <t>coadread_dfci_2016_302124</t>
  </si>
  <si>
    <t>T83S</t>
  </si>
  <si>
    <t>MutationAssessor: impact: medium, score: 2.51;SIFT: impact: deleterious, score: 0.05;Polyphen-2: impact: benign, score: 0.213</t>
  </si>
  <si>
    <t>HN_62415</t>
  </si>
  <si>
    <t>V88F</t>
  </si>
  <si>
    <t>MutationAssessor: impact: high, score: 3.705;SIFT: impact: deleterious, score: 0.01;Polyphen-2: impact: probably_damaging, score: 0.971</t>
  </si>
  <si>
    <t>TCGA-BP-4352-01</t>
  </si>
  <si>
    <t>R93Q</t>
  </si>
  <si>
    <t>MutationAssessor: impact: high, score: 3.88;SIFT: impact: deleterious, score: 0;Polyphen-2: impact: probably_damaging, score: 0.976</t>
  </si>
  <si>
    <t>hgsc.bcm.edu;ucsc.edu</t>
  </si>
  <si>
    <t>coadread_dfci_2016_55</t>
  </si>
  <si>
    <t>MutationAssessor: impact: medium, score: 2.15;SIFT: impact: tolerated, score: 0.07;Polyphen-2: impact: benign, score: 0.075</t>
  </si>
  <si>
    <t>H071904</t>
  </si>
  <si>
    <t>T97S</t>
  </si>
  <si>
    <t>MutationAssessor: impact: medium, score: 3.06;SIFT: impact: deleterious, score: 0.03;Polyphen-2: impact: benign, score: 0.237</t>
  </si>
  <si>
    <t>PGM28</t>
  </si>
  <si>
    <t>MutationAssessor: impact: medium, score: 3.39;SIFT: impact: deleterious, score: 0.01;Polyphen-2: impact: benign, score: 0.169</t>
  </si>
  <si>
    <t>MutationAssessor: impact: medium, score: 2.31;SIFT: impact: deleterious_low_confidence, score: 0;Polyphen-2: impact: possibly_damaging, score: 0.842</t>
  </si>
  <si>
    <t>somatic</t>
  </si>
  <si>
    <t>TCGA-37-4133-01</t>
  </si>
  <si>
    <t>G12E</t>
  </si>
  <si>
    <t>MutationAssessor: Error;SIFT: impact: tolerated_low_confidence, score: 0.07;Polyphen-2: impact: probably_damaging, score: 0.969</t>
  </si>
  <si>
    <t>TCGA-CV-7255-01</t>
  </si>
  <si>
    <t>K13N</t>
  </si>
  <si>
    <t>MutationAssessor: Error;SIFT: impact: deleterious_low_confidence, score: 0.04;Polyphen-2: impact: benign, score: 0.067</t>
  </si>
  <si>
    <t>MutationAssessor: Error;SIFT: impact: deleterious, score: 0.04;Polyphen-2: impact: unknown, score: 0</t>
  </si>
  <si>
    <t>R18L</t>
  </si>
  <si>
    <t>MutationAssessor: Error;SIFT: impact: deleterious, score: 0;Polyphen-2: impact: unknown, score: 0</t>
  </si>
  <si>
    <t>G29N</t>
  </si>
  <si>
    <t>H072012</t>
  </si>
  <si>
    <t>Uterine Carcinosarcoma (Johns Hopkins University, Nat Commun 2014)</t>
  </si>
  <si>
    <t>MM18T</t>
  </si>
  <si>
    <t>Uterine Carcinosarcoma/Uterine Malignant Mixed Mullerian Tumor</t>
  </si>
  <si>
    <t>John Hopkins</t>
  </si>
  <si>
    <t>TCGA-IR-A3LI-01</t>
  </si>
  <si>
    <t>Endocervical Adenocarcinoma</t>
  </si>
  <si>
    <t>Cancer Cell Line Encyclopedia (Novartis/Broad, Nature 2012)</t>
  </si>
  <si>
    <t>HUH28_BILIARY_TRACT</t>
  </si>
  <si>
    <t>Mixed Cancer Types</t>
  </si>
  <si>
    <t>TCGA-DM-A28C-01</t>
  </si>
  <si>
    <t>TCGA-MQ-A4LI-01</t>
  </si>
  <si>
    <t>R41C</t>
  </si>
  <si>
    <t>MutationAssessor: Error;SIFT: impact: deleterious_low_confidence, score: 0.03;Polyphen-2: impact: probably_damaging, score: 0.927</t>
  </si>
  <si>
    <t>R41L</t>
  </si>
  <si>
    <t>MutationAssessor: Error;SIFT: impact: deleterious_low_confidence, score: 0.03;Polyphen-2: impact: possibly_damaging, score: 0.866</t>
  </si>
  <si>
    <t>TCGA-4R-AA8I-01</t>
  </si>
  <si>
    <t>V44M</t>
  </si>
  <si>
    <t>MutationAssessor: Error;SIFT: impact: deleterious_low_confidence, score: 0.02;Polyphen-2: impact: probably_damaging, score: 0.994</t>
  </si>
  <si>
    <t>K45Q</t>
  </si>
  <si>
    <t>MutationAssessor: Error;SIFT: impact: deleterious_low_confidence, score: 0;Polyphen-2: impact: probably_damaging, score: 0.934</t>
  </si>
  <si>
    <t>TCGA-FD-A6TC-01</t>
  </si>
  <si>
    <t>S48C</t>
  </si>
  <si>
    <t>MutationAssessor: Error;SIFT: impact: deleterious, score: 0;Polyphen-2: impact: probably_damaging, score: 0.996</t>
  </si>
  <si>
    <t>TCGA-GV-A3JZ-01</t>
  </si>
  <si>
    <t>MutationAssessor: Error;SIFT: impact: deleterious, score: 0;Polyphen-2: impact: probably_damaging, score: 0.941</t>
  </si>
  <si>
    <t>TCGA-BT-A20J-01</t>
  </si>
  <si>
    <t>MutationAssessor: Error;SIFT: impact: deleterious, score: 0.02;Polyphen-2: impact: possibly_damaging, score: 0.451</t>
  </si>
  <si>
    <t>NCIH1563_LUNG</t>
  </si>
  <si>
    <t>TCGA-DM-A1DB-01</t>
  </si>
  <si>
    <t>MutationAssessor: Error;SIFT: impact: deleterious, score: 0.04;Polyphen-2: impact: possibly_damaging, score: 0.863</t>
  </si>
  <si>
    <t>TCGA-FS-A1ZK-06</t>
  </si>
  <si>
    <t>G57E</t>
  </si>
  <si>
    <t>MutationAssessor: Error;SIFT: impact: deleterious, score: 0.04;Polyphen-2: impact: possibly_damaging, score: 0.793</t>
  </si>
  <si>
    <t>TCGA-D1-A0ZO-01</t>
  </si>
  <si>
    <t>MutationAssessor: Error;SIFT: impact: deleterious, score: 0.01;Polyphen-2: impact: benign, score: 0.366</t>
  </si>
  <si>
    <t>TCGA-43-A474-01</t>
  </si>
  <si>
    <t>F62L</t>
  </si>
  <si>
    <t>MutationAssessor: Error;SIFT: impact: deleterious, score: 0;Polyphen-2: impact: possibly_damaging, score: 0.799</t>
  </si>
  <si>
    <t>TCGA-JY-A6F8-01</t>
  </si>
  <si>
    <t>mc2.edu</t>
  </si>
  <si>
    <t>cll_iuopa_2015_60</t>
  </si>
  <si>
    <t>MutationAssessor: Error;SIFT: impact: deleterious, score: 0.03;Polyphen-2: impact: benign, score: 0.205</t>
  </si>
  <si>
    <t>TCGA-44-6777-01</t>
  </si>
  <si>
    <t>TCGA-GR-7351-01</t>
  </si>
  <si>
    <t>MutationAssessor: Error;SIFT: impact: deleterious, score: 0.03;Polyphen-2: impact: benign, score: 0.261</t>
  </si>
  <si>
    <t>TCGA-BR-4368-01</t>
  </si>
  <si>
    <t>MutationAssessor: Error;SIFT: impact: deleterious, score: 0.02;Polyphen-2: impact: possibly_damaging, score: 0.89</t>
  </si>
  <si>
    <t>DLBCL-MAYO_DLBCL_234</t>
  </si>
  <si>
    <t>MutationAssessor: Error;SIFT: impact: deleterious, score: 0;Polyphen-2: impact: probably_damaging, score: 0.997</t>
  </si>
  <si>
    <t>TCGA-K4-A4AB-01</t>
  </si>
  <si>
    <t>T74K</t>
  </si>
  <si>
    <t>MutationAssessor: Error;SIFT: impact: deleterious, score: 0.01;Polyphen-2: impact: probably_damaging, score: 0.958</t>
  </si>
  <si>
    <t>MBC_192</t>
  </si>
  <si>
    <t>H76Q</t>
  </si>
  <si>
    <t>MutationAssessor: Error;SIFT: impact: deleterious, score: 0;Polyphen-2: impact: probably_damaging, score: 0.952</t>
  </si>
  <si>
    <t>TCGA-AZ-6600-01</t>
  </si>
  <si>
    <t>Hepatocellular Adenoma (Inserm, Cancer Cell 2014)</t>
  </si>
  <si>
    <t>CHC1854T</t>
  </si>
  <si>
    <t>A84V</t>
  </si>
  <si>
    <t>MutationAssessor: Error;SIFT: impact: tolerated, score: 0.07;Polyphen-2: impact: benign, score: 0.046</t>
  </si>
  <si>
    <t>cll_iuopa_2015_1424</t>
  </si>
  <si>
    <t>M85V</t>
  </si>
  <si>
    <t>MutationAssessor: Error;SIFT: impact: deleterious, score: 0.02;Polyphen-2: impact: benign, score: 0.073</t>
  </si>
  <si>
    <t>TCGA-DK-AA75-01</t>
  </si>
  <si>
    <t>MutationAssessor: Error;SIFT: impact: deleterious, score: 0.04;Polyphen-2: impact: possibly_damaging, score: 0.759</t>
  </si>
  <si>
    <t>TCGA-AX-A060-01</t>
  </si>
  <si>
    <t>TCGA-BT-A3PK-01</t>
  </si>
  <si>
    <t>MutationAssessor: Error;SIFT: impact: deleterious, score: 0.01;Polyphen-2: impact: possibly_damaging, score: 0.847</t>
  </si>
  <si>
    <t>TCGA-AH-6643-01</t>
  </si>
  <si>
    <t>A90T</t>
  </si>
  <si>
    <t>MutationAssessor: Error;SIFT: impact: tolerated, score: 0.06;Polyphen-2: impact: benign, score: 0.228</t>
  </si>
  <si>
    <t>59M_OVARY</t>
  </si>
  <si>
    <t>G100A</t>
  </si>
  <si>
    <t>MutationAssessor: Error;SIFT: impact: deleterious_low_confidence, score: 0.01;Polyphen-2: impact: possibly_damaging, score: 0.782</t>
  </si>
  <si>
    <t>TCGA-73-4668-01</t>
  </si>
  <si>
    <t>G100C</t>
  </si>
  <si>
    <t>S02347</t>
  </si>
  <si>
    <t>G103V</t>
  </si>
  <si>
    <t>MutationAssessor: Error;SIFT: impact: deleterious_low_confidence, score: 0;Polyphen-2: impact: possibly_damaging, score: 0.854</t>
  </si>
  <si>
    <t>TCGA-DJ-A1QG-01</t>
  </si>
  <si>
    <t>Follicular Thyroid Cancer</t>
  </si>
  <si>
    <t>MutationAssessor: Error;SIFT: impact: tolerated_low_confidence, score: 0.06;Polyphen-2: impact: benign, score: 0.139</t>
  </si>
  <si>
    <t>H072820</t>
  </si>
  <si>
    <t>MutationAssessor: Error;SIFT: impact: deleterious_low_confidence, score: 0.04;Polyphen-2: impact: benign, score: 0</t>
  </si>
  <si>
    <t>Pat_66_Pre</t>
  </si>
  <si>
    <t>TCGA-D8-A3Z6-01</t>
  </si>
  <si>
    <t>TCGA-CM-4751-01</t>
  </si>
  <si>
    <t>K32N</t>
  </si>
  <si>
    <t>MutationAssessor: Error;SIFT: impact: tolerated, score: 0.06;Polyphen-2: impact: probably_damaging, score: 0.982</t>
  </si>
  <si>
    <t>TCGA-A5-A0GI-01</t>
  </si>
  <si>
    <t>MutationAssessor: Error;SIFT: impact: deleterious, score: 0;Polyphen-2: impact: possibly_damaging, score: 0.852</t>
  </si>
  <si>
    <t>TCGA-A8-A06Y-01</t>
  </si>
  <si>
    <t>MutationAssessor: Error;SIFT: impact: deleterious, score: 0.02;Polyphen-2: impact: benign, score: 0.233</t>
  </si>
  <si>
    <t>SU-DHL-9</t>
  </si>
  <si>
    <t>MutationAssessor: Error;SIFT: impact: deleterious, score: 0;Polyphen-2: impact: probably_damaging, score: 0.98</t>
  </si>
  <si>
    <t>CHC798T</t>
  </si>
  <si>
    <t>L59M</t>
  </si>
  <si>
    <t>MutationAssessor: Error;SIFT: impact: deleterious, score: 0;Polyphen-2: impact: possibly_damaging, score: 0.882</t>
  </si>
  <si>
    <t>TCGA-F4-6463-01</t>
  </si>
  <si>
    <t>T72A</t>
  </si>
  <si>
    <t>MutationAssessor: Error;SIFT: impact: tolerated, score: 0.05;Polyphen-2: impact: benign, score: 0.089</t>
  </si>
  <si>
    <t>TCGA-BS-A0UV-01</t>
  </si>
  <si>
    <t>ccRCC_30</t>
  </si>
  <si>
    <t>MutationAssessor: Error;SIFT: impact: deleterious, score: 0.01;Polyphen-2: impact: benign, score: 0.325</t>
  </si>
  <si>
    <t>CSCC-45-T</t>
  </si>
  <si>
    <t>T83I</t>
  </si>
  <si>
    <t>MutationAssessor: Error;SIFT: impact: deleterious, score: 0;Polyphen-2: impact: benign, score: 0.229</t>
  </si>
  <si>
    <t>TCGA-13-1481-01</t>
  </si>
  <si>
    <t>MutationAssessor: Error;SIFT: impact: deleterious, score: 0;Polyphen-2: impact: possibly_damaging, score: 0.723</t>
  </si>
  <si>
    <t>MEL-Ma-Mel-122</t>
  </si>
  <si>
    <t>Y99C</t>
  </si>
  <si>
    <t>MutationAssessor: Error;SIFT: impact: deleterious_low_confidence, score: 0.02;Polyphen-2: impact: probably_damaging, score: 0.991</t>
  </si>
  <si>
    <t>TCGA-50-5932-01</t>
  </si>
  <si>
    <t>TCGA-D3-A2JK-06</t>
  </si>
  <si>
    <t>G103S</t>
  </si>
  <si>
    <t>MutationAssessor: Error;SIFT: impact: tolerated_low_confidence, score: 0.09;Polyphen-2: impact: benign, score: 0.118</t>
  </si>
  <si>
    <t>TCGA-CH-5794-01</t>
  </si>
  <si>
    <t>MutationAssessor: Error;SIFT: impact: deleterious_low_confidence, score: 0.03;Polyphen-2: impact: possibly_damaging, score: 0.7</t>
  </si>
  <si>
    <t>ESO-051</t>
  </si>
  <si>
    <t>MutationAssessor: Error;SIFT: impact: deleterious_low_confidence, score: 0.01;Polyphen-2: impact: possibly_damaging, score: 0.538</t>
  </si>
  <si>
    <t>TCGA-MP-A4SW-01</t>
  </si>
  <si>
    <t>MutationAssessor: Error;SIFT: impact: tolerated_low_confidence, score: 0.08;Polyphen-2: impact: benign, score: 0</t>
  </si>
  <si>
    <t>TCGA-NH-A5IV-01</t>
  </si>
  <si>
    <t>LUAD-S01482</t>
  </si>
  <si>
    <t>RG043</t>
  </si>
  <si>
    <t>K9Q</t>
  </si>
  <si>
    <t>MutationAssessor: Error;SIFT: impact: deleterious_low_confidence, score: 0.05;Polyphen-2: impact: benign, score: 0.09</t>
  </si>
  <si>
    <t>RG111</t>
  </si>
  <si>
    <t>A16T</t>
  </si>
  <si>
    <t>MutationAssessor: Error;SIFT: impact: tolerated, score: 0.07;Polyphen-2: impact: unknown, score: 0</t>
  </si>
  <si>
    <t>TCGA-V5-AASX-01</t>
  </si>
  <si>
    <t>TCGA-CR-7364-01</t>
  </si>
  <si>
    <t>MutationAssessor: Error;SIFT: impact: deleterious, score: 0;Polyphen-2: impact: benign, score: 0.067</t>
  </si>
  <si>
    <t>Paired-exome sequencing of acral melanoma (TGEN, Genome Res 2017)</t>
  </si>
  <si>
    <t>150449-2T-29a</t>
  </si>
  <si>
    <t>Acral Melanoma</t>
  </si>
  <si>
    <t>R18H</t>
  </si>
  <si>
    <t>152063-10T-29c</t>
  </si>
  <si>
    <t>TCGA-CD-8535-01</t>
  </si>
  <si>
    <t>H19L</t>
  </si>
  <si>
    <t>MutationAssessor: Error;SIFT: impact: deleterious, score: 0;Polyphen-2: impact: benign, score: 0.106</t>
  </si>
  <si>
    <t>TCGA-F4-6570-01</t>
  </si>
  <si>
    <t>OCI-Ly3</t>
  </si>
  <si>
    <t>I27F</t>
  </si>
  <si>
    <t>MutationAssessor: Error;SIFT: impact: deleterious, score: 0;Polyphen-2: impact: probably_damaging, score: 0.979</t>
  </si>
  <si>
    <t>TCGA-F4-6854-01</t>
  </si>
  <si>
    <t>MutationAssessor: Error;SIFT: impact: tolerated, score: 0.1;Polyphen-2: impact: benign, score: 0.258</t>
  </si>
  <si>
    <t>TCGA-L5-A88V-01</t>
  </si>
  <si>
    <t>MutationAssessor: Error;SIFT: impact: deleterious, score: 0.02;Polyphen-2: impact: possibly_damaging, score: 0.898</t>
  </si>
  <si>
    <t>TCGA-FF-A7CR-01</t>
  </si>
  <si>
    <t>MutationAssessor: Error;SIFT: impact: deleterious, score: 0.01;Polyphen-2: impact: benign, score: 0.172</t>
  </si>
  <si>
    <t>TCGA-CG-5726-01</t>
  </si>
  <si>
    <t>MutationAssessor: Error;SIFT: impact: deleterious, score: 0;Polyphen-2: impact: probably_damaging, score: 0.981</t>
  </si>
  <si>
    <t>MutationAssessor: Error;SIFT: impact: deleterious, score: 0.02;Polyphen-2: impact: possibly_damaging, score: 0.905</t>
  </si>
  <si>
    <t>AMPAC_3741</t>
  </si>
  <si>
    <t>A90P</t>
  </si>
  <si>
    <t>G95C</t>
  </si>
  <si>
    <t>MutationAssessor: Error;SIFT: impact: deleterious, score: 0;Polyphen-2: impact: probably_damaging, score: 0.986</t>
  </si>
  <si>
    <t>TCGA-21-5787-01</t>
  </si>
  <si>
    <t>TCGA-RY-A845-01</t>
  </si>
  <si>
    <t>G102D</t>
  </si>
  <si>
    <t>MutationAssessor: Error;SIFT: impact: tolerated_low_confidence, score: 0.06;Polyphen-2: impact: benign, score: 0.282</t>
  </si>
  <si>
    <t>ESO-632</t>
  </si>
  <si>
    <t>BR-M-076</t>
  </si>
  <si>
    <t>TCGA-G4-6586-01</t>
  </si>
  <si>
    <t>L11P</t>
  </si>
  <si>
    <t>HN_62825</t>
  </si>
  <si>
    <t>K13I</t>
  </si>
  <si>
    <t>coadread_dfci_2016_1202</t>
  </si>
  <si>
    <t>TCGA-RU-A8FL-01</t>
  </si>
  <si>
    <t>H19P</t>
  </si>
  <si>
    <t>TCGA-AX-A05Y-01</t>
  </si>
  <si>
    <t>TCGA-23-1021-01</t>
  </si>
  <si>
    <t>TCGA-VQ-AA6I-01</t>
  </si>
  <si>
    <t>Q28H</t>
  </si>
  <si>
    <t>Q28R</t>
  </si>
  <si>
    <t>TCGA-A2-A0YM-01</t>
  </si>
  <si>
    <t>R36Q</t>
  </si>
  <si>
    <t>RPMI_8226</t>
  </si>
  <si>
    <t>TCGA-DM-A28G-01</t>
  </si>
  <si>
    <t>TCGA-E6-A1LZ-01</t>
  </si>
  <si>
    <t>G43D</t>
  </si>
  <si>
    <t>TCGA-XF-A8HF-01</t>
  </si>
  <si>
    <t>S48L</t>
  </si>
  <si>
    <t>TCGA-LN-A4A2-01</t>
  </si>
  <si>
    <t>K60N</t>
  </si>
  <si>
    <t>OSCJM-PT22-229-T</t>
  </si>
  <si>
    <t>TCGA-XF-AAN0-01</t>
  </si>
  <si>
    <t>TCGA-Z6-A8JE-01</t>
  </si>
  <si>
    <t>V66L</t>
  </si>
  <si>
    <t>B71</t>
  </si>
  <si>
    <t>TCGA-CG-5721-01</t>
  </si>
  <si>
    <t>TCGA-43-6773-01</t>
  </si>
  <si>
    <t>M85I</t>
  </si>
  <si>
    <t>TCGA-E9-A1RF-01</t>
  </si>
  <si>
    <t>B52</t>
  </si>
  <si>
    <t>D86N</t>
  </si>
  <si>
    <t>ICGC_0214</t>
  </si>
  <si>
    <t>T97I</t>
  </si>
  <si>
    <t>Pediatric Pan-Cancer (DKFZ - German Cancer Consortium,  2017)</t>
  </si>
  <si>
    <t>SJHGG034</t>
  </si>
  <si>
    <t> B-Lymphoblastic Leukemia/Lymphoma</t>
  </si>
  <si>
    <t>MutationAssessor: impact: , score: undefined;SIFT: impact: undefined, score: undefined;Polyphen-2: impact: undefined, score: undefined</t>
  </si>
  <si>
    <t>Mixed Tumors (PIP-Seq 2017)</t>
  </si>
  <si>
    <t>PIP15-33544-T1</t>
  </si>
  <si>
    <t>G7S</t>
  </si>
  <si>
    <t>PM10</t>
  </si>
  <si>
    <t>SC_9165</t>
  </si>
  <si>
    <t>T31S</t>
  </si>
  <si>
    <t>ICGC_MB144</t>
  </si>
  <si>
    <t>PROS12319B-SU2C-06115119-SM-4W2NE</t>
  </si>
  <si>
    <t>R56S</t>
  </si>
  <si>
    <t>PIP15-70532-T2</t>
  </si>
  <si>
    <t>Anaplastic Ependymoma</t>
  </si>
  <si>
    <t>PRAD-01115245-SM-6WZF3</t>
  </si>
  <si>
    <t>PR-04-3347</t>
  </si>
  <si>
    <t>PROS12319B-SU2C-06115116-SM-4W2NB</t>
  </si>
  <si>
    <t>V88L</t>
  </si>
  <si>
    <t>MO_1012</t>
  </si>
  <si>
    <t>TCGA-GU-AATO-01</t>
  </si>
  <si>
    <t>R4Q</t>
  </si>
  <si>
    <t>MutationAssessor: Error;SIFT: impact: deleterious_low_confidence, score: 0.04;Polyphen-2: impact: benign, score: 0.116</t>
  </si>
  <si>
    <t>L11M</t>
  </si>
  <si>
    <t>MutationAssessor: Error;SIFT: impact: deleterious_low_confidence, score: 0.02;Polyphen-2: impact: unknown, score: 0</t>
  </si>
  <si>
    <t>coadread_dfci_2016_3108</t>
  </si>
  <si>
    <t>TCGA-A7-A4SD-01</t>
  </si>
  <si>
    <t>DLBCL-LS4054</t>
  </si>
  <si>
    <t>L23M</t>
  </si>
  <si>
    <t>MutationAssessor: Error;SIFT: impact: deleterious, score: 0;Polyphen-2: impact: possibly_damaging, score: 0.735</t>
  </si>
  <si>
    <t>TCGA-EE-A2MF-06</t>
  </si>
  <si>
    <t>MutationAssessor: Error;SIFT: impact: tolerated_low_confidence, score: 0.05;Polyphen-2: impact: benign, score: 0.243</t>
  </si>
  <si>
    <t>TCGA-A6-2686-01</t>
  </si>
  <si>
    <t>G29C</t>
  </si>
  <si>
    <t>TCGA-CR-6488-01</t>
  </si>
  <si>
    <t>MutationAssessor: Error;SIFT: impact: deleterious, score: 0.04;Polyphen-2: impact: possibly_damaging, score: 0.548</t>
  </si>
  <si>
    <t>TCGA-13-0720-01</t>
  </si>
  <si>
    <t>TCGA-13-1488-01</t>
  </si>
  <si>
    <t>TCGA-TN-A7HL-01</t>
  </si>
  <si>
    <t>MutationAssessor: Error;SIFT: impact: tolerated, score: 0.1;Polyphen-2: impact: benign, score: 0.122</t>
  </si>
  <si>
    <t>TCGA-GS-A9TW-01</t>
  </si>
  <si>
    <t>MutationAssessor: Error;SIFT: impact: deleterious, score: 0.01;Polyphen-2: impact: benign, score: 0.253</t>
  </si>
  <si>
    <t>TCGA-CQ-6219-01</t>
  </si>
  <si>
    <t>D69G</t>
  </si>
  <si>
    <t>MutationAssessor: Error;SIFT: impact: deleterious, score: 0.01;Polyphen-2: impact: possibly_damaging, score: 0.846</t>
  </si>
  <si>
    <t>TCGA-EE-A2MC-06</t>
  </si>
  <si>
    <t>MutationAssessor: Error;SIFT: impact: deleterious, score: 0.04;Polyphen-2: impact: possibly_damaging, score: 0.54</t>
  </si>
  <si>
    <t>DFCI-38_NR</t>
  </si>
  <si>
    <t>Ovarian Serous Cystadenocarcinoma (TCGA, PanCancer Atlas)</t>
  </si>
  <si>
    <t>TCGA-24-2280-01</t>
  </si>
  <si>
    <t>Kidney Renal Papillary Cell Carcinoma (TCGA, PanCancer Atlas)</t>
  </si>
  <si>
    <t>TCGA-G7-6793-01</t>
  </si>
  <si>
    <t>TCGA-56-7222-01</t>
  </si>
  <si>
    <t>K6M</t>
  </si>
  <si>
    <t>Lung Squamous Cell Carcinoma (TCGA, PanCancer Atlas)</t>
  </si>
  <si>
    <t>TCGA-2G-AAFI-01</t>
  </si>
  <si>
    <t>G12S</t>
  </si>
  <si>
    <t>Uterine Corpus Endometrial Carcinoma (TCGA, PanCancer Atlas)</t>
  </si>
  <si>
    <t>TCGA-DF-A2KU-01</t>
  </si>
  <si>
    <t>G15D</t>
  </si>
  <si>
    <t>Stomach Adenocarcinoma (TCGA, PanCancer Atlas)</t>
  </si>
  <si>
    <t>TCGA-VQ-A91D-01</t>
  </si>
  <si>
    <t>Intestinal Type Stomach Adenocarcinoma</t>
  </si>
  <si>
    <t>Prostate Adenocarcinoma (TCGA, Cell 2015)</t>
  </si>
  <si>
    <t>TCGA-G9-6342-01</t>
  </si>
  <si>
    <t>I30N</t>
  </si>
  <si>
    <t>TCGA-AM-5821-01</t>
  </si>
  <si>
    <t>I30S</t>
  </si>
  <si>
    <t>coadread_dfci_2016_3321</t>
  </si>
  <si>
    <t>TCGA-EO-A3KX-01</t>
  </si>
  <si>
    <t>coadread_dfci_2016_390</t>
  </si>
  <si>
    <t>I47V</t>
  </si>
  <si>
    <t>TCGA-QK-A6VB-01</t>
  </si>
  <si>
    <t>S48P</t>
  </si>
  <si>
    <t>Colorectal Adenocarcinoma (TCGA, Nature 2012)</t>
  </si>
  <si>
    <t>TCGA-AG-A002-01</t>
  </si>
  <si>
    <t>broad.mit.edu;hgsc.bcm.edu</t>
  </si>
  <si>
    <t>Esophageal Squamous Cell Carcinoma (UCLA, Nat Genet 2014)</t>
  </si>
  <si>
    <t>ESCC-D14</t>
  </si>
  <si>
    <t>ucla.edu</t>
  </si>
  <si>
    <t>TCGA-BR-6452-01</t>
  </si>
  <si>
    <t>TCGA-DK-A6B5-01</t>
  </si>
  <si>
    <t>TCGA-FI-A2D5-01</t>
  </si>
  <si>
    <t>TCGA-AG-3731-01</t>
  </si>
  <si>
    <t>L91F</t>
  </si>
  <si>
    <t>TCGA-VP-A87D-01</t>
  </si>
  <si>
    <t>CHC1185T</t>
  </si>
  <si>
    <t>Cervical Squamous Cell Carcinoma (TCGA, PanCancer Atlas)</t>
  </si>
  <si>
    <t>Skin Cutaneous Melanoma (TCGA, PanCancer Atlas)</t>
  </si>
  <si>
    <t>TCGA-Z2-AA3S-06</t>
  </si>
  <si>
    <t>Head and Neck Squamous Cell Carcinoma (TCGA, Nature 2015)</t>
  </si>
  <si>
    <t>Lung Squamous Cell Carcinoma (TCGA, Nature 2012)</t>
  </si>
  <si>
    <t>TCGA-ER-A19S-06</t>
  </si>
  <si>
    <t>Q28K</t>
  </si>
  <si>
    <t>TCGA-B5-A3FC-01</t>
  </si>
  <si>
    <t>P33L</t>
  </si>
  <si>
    <t>TCGA-66-2789-01</t>
  </si>
  <si>
    <t>R36L</t>
  </si>
  <si>
    <t>Lung Adenocarcinoma (TCGA, PanCancer Atlas)</t>
  </si>
  <si>
    <t>TCGA-AX-A1CF-01</t>
  </si>
  <si>
    <t>R46L</t>
  </si>
  <si>
    <t>Papillary Thyroid Carcinoma (TCGA, Cell 2014)</t>
  </si>
  <si>
    <t>Breast Invasive Carcinoma (TCGA, Cell 2015)</t>
  </si>
  <si>
    <t>genome.wustl.edu;unc.edu</t>
  </si>
  <si>
    <t>TCGA-C5-A7X5-01</t>
  </si>
  <si>
    <t>TCGA-55-6969-01</t>
  </si>
  <si>
    <t>R79L</t>
  </si>
  <si>
    <t>TCGA-AJ-A3EK-01</t>
  </si>
  <si>
    <t>TCGA-VQ-AA6J-01</t>
  </si>
  <si>
    <t>TCGA-36-2532-01</t>
  </si>
  <si>
    <t>R4L</t>
  </si>
  <si>
    <t>TCGA-C5-A1ME-01</t>
  </si>
  <si>
    <t>Sarcoma (TCGA, PanCancer Atlas)</t>
  </si>
  <si>
    <t>TCGA-DX-A6YT-01</t>
  </si>
  <si>
    <t>Myxofibrosarcoma</t>
  </si>
  <si>
    <t>TCGA-61-1900-01</t>
  </si>
  <si>
    <t>G42R</t>
  </si>
  <si>
    <t>TCGA-DI-A1NO-01</t>
  </si>
  <si>
    <t>TCGA-86-7955-01</t>
  </si>
  <si>
    <t>N65K</t>
  </si>
  <si>
    <t>TCGA-AJ-A3EL-01</t>
  </si>
  <si>
    <t>Bladder Urothelial Carcinoma (TCGA, Nature 2014)</t>
  </si>
  <si>
    <t>Pancreatic Adenocarcinoma (TCGA, PanCancer Atlas)</t>
  </si>
  <si>
    <t>TCGA-W3-AA1V-06</t>
  </si>
  <si>
    <t>TCGA-61-2003-01</t>
  </si>
  <si>
    <t>TCGA-05-5425-01</t>
  </si>
  <si>
    <t>MutationAssessor: Error;SIFT: impact: tolerated, score: 0.06;Polyphen-2: impact: possibly_damaging, score: 0.575</t>
  </si>
  <si>
    <t>TCGA-VQ-AA6D-01</t>
  </si>
  <si>
    <t>MutationAssessor: Error;SIFT: impact: deleterious, score: 0.04;Polyphen-2: impact: probably_damaging, score: 0.952</t>
  </si>
  <si>
    <t>TCGA-55-8302-01</t>
  </si>
  <si>
    <t>A70P</t>
  </si>
  <si>
    <t>TCGA-17-Z015-01</t>
  </si>
  <si>
    <t>TCGA-B5-A1N2-01</t>
  </si>
  <si>
    <t>G102R</t>
  </si>
  <si>
    <t>MutationAssessor: Error;SIFT: impact: deleterious_low_confidence, score: 0.05;Polyphen-2: impact: probably_damaging, score: 0.973</t>
  </si>
  <si>
    <t>Metastatic Prostate Adenocarcinoma (SU2C/PCF Dream Team, PNAS 2019)</t>
  </si>
  <si>
    <t>PROS12319B-SU2C-06115119-Tumor-SM-4W2NE</t>
  </si>
  <si>
    <t>diploid</t>
  </si>
  <si>
    <t>ENST00000359907.3:c.166C&gt;A</t>
  </si>
  <si>
    <t>Glioblastoma Multiforme (TCGA, PanCancer Atlas)</t>
  </si>
  <si>
    <t>TCGA-19-5956-01</t>
  </si>
  <si>
    <t>Glioblastoma Multiforme</t>
  </si>
  <si>
    <t>S2Y</t>
  </si>
  <si>
    <t>MutationAssessor: Error;SIFT: impact: deleterious_low_confidence, score: 0;Polyphen-2: impact: possibly_damaging, score: 0.608</t>
  </si>
  <si>
    <t>ENST00000539745.1:c.5C&gt;A</t>
  </si>
  <si>
    <t>TCGA-AX-A06F-01</t>
  </si>
  <si>
    <t>MutationAssessor: Error;SIFT: impact: deleterious_low_confidence, score: 0.02;Polyphen-2: impact: benign, score: 0.418</t>
  </si>
  <si>
    <t>ENST00000539745.1:c.74A&gt;G</t>
  </si>
  <si>
    <t>TCGA-FS-A1ZU-06</t>
  </si>
  <si>
    <t>G29V</t>
  </si>
  <si>
    <t>gain</t>
  </si>
  <si>
    <t>ENST00000539745.1:c.86G&gt;T</t>
  </si>
  <si>
    <t>TCGA-12-0829-01</t>
  </si>
  <si>
    <t>L50R</t>
  </si>
  <si>
    <t>MutationAssessor: Error;SIFT: impact: deleterious, score: 0;Polyphen-2: impact: possibly_damaging, score: 0.885</t>
  </si>
  <si>
    <t>ENST00000539745.1:c.149T&gt;G</t>
  </si>
  <si>
    <t>MSS Mixed Solid Tumors (Broad/Dana-Farber, Nat Genet 2018)</t>
  </si>
  <si>
    <t>SD1494_T</t>
  </si>
  <si>
    <t>ENST00000539745.1:c.175C&gt;T</t>
  </si>
  <si>
    <t>TCGA-MA-AA3Z-01</t>
  </si>
  <si>
    <t>ENST00000539745.1:c.190G&gt;C</t>
  </si>
  <si>
    <t>TCGA-23-1032-01</t>
  </si>
  <si>
    <t>N65D</t>
  </si>
  <si>
    <t>MutationAssessor: Error;SIFT: impact: deleterious, score: 0.02;Polyphen-2: impact: benign, score: 0.03</t>
  </si>
  <si>
    <t>ENST00000539745.1:c.193A&gt;G</t>
  </si>
  <si>
    <t>TCGA-19-1389-01</t>
  </si>
  <si>
    <t>V66M</t>
  </si>
  <si>
    <t>MutationAssessor: Error;SIFT: impact: deleterious, score: 0.05;Polyphen-2: impact: probably_damaging, score: 0.941</t>
  </si>
  <si>
    <t>ENST00000539745.1:c.196G&gt;A</t>
  </si>
  <si>
    <t>Diffuse Large B cell Lymphoma (DFCI, Nat Med 2018)</t>
  </si>
  <si>
    <t>DLBCL-RICOVER_506</t>
  </si>
  <si>
    <t>ENST00000539745.1:c.223G&gt;A</t>
  </si>
  <si>
    <t>Colorectal Adenocarcinoma (TCGA, PanCancer Atlas)</t>
  </si>
  <si>
    <t>TCGA-CA-5256-01</t>
  </si>
  <si>
    <t>MutationAssessor: Error;SIFT: impact: deleterious, score: 0.01;Polyphen-2: impact: possibly_damaging, score: 0.819</t>
  </si>
  <si>
    <t>shallowdel</t>
  </si>
  <si>
    <t>ENST00000539745.1:c.240G&gt;T</t>
  </si>
  <si>
    <t>ESCC-005T</t>
  </si>
  <si>
    <t>D86H</t>
  </si>
  <si>
    <t>MutationAssessor: Error;SIFT: impact: deleterious, score: 0.02;Polyphen-2: impact: probably_damaging, score: 0.999</t>
  </si>
  <si>
    <t>ENST00000539745.1:c.256G&gt;C</t>
  </si>
  <si>
    <t>PROS12319B-SU2C-06115116-Tumor-SM-4W2NB</t>
  </si>
  <si>
    <t>MutationAssessor: Error;SIFT: impact: deleterious, score: 0;Polyphen-2: impact: benign, score: 0.354</t>
  </si>
  <si>
    <t>ENST00000539745.1:c.262G&gt;C</t>
  </si>
  <si>
    <t>Chronic lymphocytic leukemia (ICGC, Nature Genetics 2011)</t>
  </si>
  <si>
    <t>CLL_178</t>
  </si>
  <si>
    <t>Chronic Lymphocytic Leukemia/Small Lymphocytic Lymphoma</t>
  </si>
  <si>
    <t>G95S</t>
  </si>
  <si>
    <t>MutationAssessor: Error;SIFT: impact: deleterious, score: 0.03;Polyphen-2: impact: possibly_damaging, score: 0.837</t>
  </si>
  <si>
    <t>Oviedo</t>
  </si>
  <si>
    <t>ENST00000539745.1:c.283G&gt;A</t>
  </si>
  <si>
    <t>TCGA-58-A46M-01</t>
  </si>
  <si>
    <t>ENST00000539745.1:c.299G&gt;C</t>
  </si>
  <si>
    <t>DLBCL-RICOVER_1237</t>
  </si>
  <si>
    <t>Diffuse Large B-Cell Lymphoma, NOS</t>
  </si>
  <si>
    <t>ENST00000539745.1:c.299G&gt;A</t>
  </si>
  <si>
    <t>WCM650_Z1</t>
  </si>
  <si>
    <t>E53G</t>
  </si>
  <si>
    <t>WCM</t>
  </si>
  <si>
    <t>ENST00000374332.4:c.637+14296T&gt;C</t>
  </si>
  <si>
    <t>TCGA-EE-A184-06</t>
  </si>
  <si>
    <t>ENST00000355981.2:c.13G&gt;T</t>
  </si>
  <si>
    <t>TCGA-FS-A1ZG-06</t>
  </si>
  <si>
    <t>ENST00000355981.2:c.34G&gt;T</t>
  </si>
  <si>
    <t>Breast Invasive Carcinoma (TCGA, PanCancer Atlas)</t>
  </si>
  <si>
    <t>TCGA-S3-AA10-01</t>
  </si>
  <si>
    <t>ENST00000355981.2:c.41G&gt;T</t>
  </si>
  <si>
    <t>TCGA-09-1670-01</t>
  </si>
  <si>
    <t>K17E</t>
  </si>
  <si>
    <t>ENST00000355981.2:c.49A&gt;G</t>
  </si>
  <si>
    <t>ENST00000355981.2:c.52C&gt;T</t>
  </si>
  <si>
    <t>TCGA-AP-A1E0-01</t>
  </si>
  <si>
    <t>ENST00000355981.2:c.53G&gt;A</t>
  </si>
  <si>
    <t>TCGA-AX-A1C4-01</t>
  </si>
  <si>
    <t>TCGA-AX-A1CE-01</t>
  </si>
  <si>
    <t>ENST00000355981.2:c.59G&gt;A</t>
  </si>
  <si>
    <t>SC_9165_Tumor</t>
  </si>
  <si>
    <t>ENST00000355981.2:c.92C&gt;G</t>
  </si>
  <si>
    <t>SC_9195_T</t>
  </si>
  <si>
    <t>ENST00000355981.2:c.143C&gt;T</t>
  </si>
  <si>
    <t>TCGA-61-1740-01</t>
  </si>
  <si>
    <t>ENST00000355981.2:c.162G&gt;C</t>
  </si>
  <si>
    <t>TCGA-B5-A3FA-01</t>
  </si>
  <si>
    <t>V58I</t>
  </si>
  <si>
    <t>ENST00000355981.2:c.172G&gt;A</t>
  </si>
  <si>
    <t>Esophageal Adenocarcinoma (TCGA, PanCancer Atlas)</t>
  </si>
  <si>
    <t>K60R</t>
  </si>
  <si>
    <t>ENST00000355981.2:c.179A&gt;G</t>
  </si>
  <si>
    <t>TCGA-ZJ-AB0H-01</t>
  </si>
  <si>
    <t>ENST00000355981.2:c.205G&gt;C</t>
  </si>
  <si>
    <t>TCGA-17-Z022-01</t>
  </si>
  <si>
    <t>ENST00000355981.2:c.205G&gt;A</t>
  </si>
  <si>
    <t>DLBCL-RICOVER_338</t>
  </si>
  <si>
    <t>V88I</t>
  </si>
  <si>
    <t>ENST00000355981.2:c.262G&gt;A</t>
  </si>
  <si>
    <t>TCGA-D8-A1XQ-01</t>
  </si>
  <si>
    <t>ENST00000355981.2:c.308G&gt;A</t>
  </si>
  <si>
    <t>TCGA-VQ-A94R-01</t>
  </si>
  <si>
    <t>ENST00000357549.2:c.10C&gt;T</t>
  </si>
  <si>
    <t>Thymoma (TCGA, PanCancer Atlas)</t>
  </si>
  <si>
    <t>TCGA-ZB-A96V-01</t>
  </si>
  <si>
    <t>Thymoma</t>
  </si>
  <si>
    <t>TCGA-AX-A06J-01</t>
  </si>
  <si>
    <t>TCGA-AJ-A3OJ-01</t>
  </si>
  <si>
    <t>MutationAssessor: Error;SIFT: impact: deleterious_low_confidence, score: 0;Polyphen-2: impact: benign, score: 0</t>
  </si>
  <si>
    <t>ENST00000357549.2:c.14G&gt;T</t>
  </si>
  <si>
    <t>Liver Hepatocellular Carcinoma (TCGA, PanCancer Atlas)</t>
  </si>
  <si>
    <t>TCGA-BD-A3EP-01</t>
  </si>
  <si>
    <t>G12V</t>
  </si>
  <si>
    <t>MutationAssessor: Error;SIFT: impact: deleterious_low_confidence, score: 0;Polyphen-2: impact: probably_damaging, score: 0.979</t>
  </si>
  <si>
    <t>ENST00000357549.2:c.35G&gt;T</t>
  </si>
  <si>
    <t>TCGA-O2-A52N-01</t>
  </si>
  <si>
    <t>K13E</t>
  </si>
  <si>
    <t>MutationAssessor: Error;SIFT: impact: tolerated_low_confidence, score: 0.07;Polyphen-2: impact: benign, score: 0.151</t>
  </si>
  <si>
    <t>ENST00000357549.2:c.37A&gt;G</t>
  </si>
  <si>
    <t>TCGA-86-8669-01</t>
  </si>
  <si>
    <t>R18P</t>
  </si>
  <si>
    <t>ENST00000357549.2:c.53G&gt;C</t>
  </si>
  <si>
    <t>Bladder Urothelial Carcinoma (TCGA, PanCancer Atlas)</t>
  </si>
  <si>
    <t>TCGA-UY-A9PH-01</t>
  </si>
  <si>
    <t>ENST00000357549.2:c.73G&gt;A</t>
  </si>
  <si>
    <t>TCGA-EW-A6SC-01</t>
  </si>
  <si>
    <t>ENST00000357549.2:c.86G&gt;T</t>
  </si>
  <si>
    <t>TCGA-A2-A0T0-01</t>
  </si>
  <si>
    <t>R41G</t>
  </si>
  <si>
    <t>MutationAssessor: Error;SIFT: impact: deleterious_low_confidence, score: 0.01;Polyphen-2: impact: possibly_damaging, score: 0.898</t>
  </si>
  <si>
    <t>ENST00000357549.2:c.121C&gt;G</t>
  </si>
  <si>
    <t>TCGA-O2-A52Q-01</t>
  </si>
  <si>
    <t>MutationAssessor: Error;SIFT: impact: deleterious, score: 0.02;Polyphen-2: impact: benign, score: 0.308</t>
  </si>
  <si>
    <t>ENST00000357549.2:c.158A&gt;G</t>
  </si>
  <si>
    <t>TCGA-G2-A3VY-01</t>
  </si>
  <si>
    <t>ENST00000357549.2:c.157G&gt;A</t>
  </si>
  <si>
    <t>Head and Neck Squamous Cell Carcinoma (TCGA, PanCancer Atlas)</t>
  </si>
  <si>
    <t>TCGA-UY-A9PE-01</t>
  </si>
  <si>
    <t>MutationAssessor: Error;SIFT: impact: deleterious, score: 0.02;Polyphen-2: impact: possibly_damaging, score: 0.667</t>
  </si>
  <si>
    <t>ENST00000357549.2:c.157G&gt;C</t>
  </si>
  <si>
    <t>TCGA-CV-5976-01</t>
  </si>
  <si>
    <t>TCGA-VS-A9UZ-01</t>
  </si>
  <si>
    <t>Mucinous Carcinoma</t>
  </si>
  <si>
    <t>ENST00000357549.2:c.160G&gt;A</t>
  </si>
  <si>
    <t>TCGA-BG-A222-01</t>
  </si>
  <si>
    <t>MutationAssessor: Error;SIFT: impact: tolerated, score: 0.08;Polyphen-2: impact: benign, score: 0.027</t>
  </si>
  <si>
    <t>ENST00000357549.2:c.182T&gt;C</t>
  </si>
  <si>
    <t>TCGA-85-A4QR-01</t>
  </si>
  <si>
    <t>ENST00000357549.2:c.186C&gt;G</t>
  </si>
  <si>
    <t>TCGA-AP-A0LF-01</t>
  </si>
  <si>
    <t>ENST00000357549.2:c.190G&gt;C</t>
  </si>
  <si>
    <t>TCGA-CR-7371-01</t>
  </si>
  <si>
    <t>TCGA-BA-6869-01</t>
  </si>
  <si>
    <t>MutationAssessor: Error;SIFT: impact: deleterious, score: 0;Polyphen-2: impact: benign, score: 0.198</t>
  </si>
  <si>
    <t>ENST00000357549.2:c.195C&gt;A</t>
  </si>
  <si>
    <t>TCGA-AX-A2IO-01</t>
  </si>
  <si>
    <t>ENST00000357549.2:c.205G&gt;C</t>
  </si>
  <si>
    <t>TCGA-GU-A42P-01</t>
  </si>
  <si>
    <t>ENST00000357549.2:c.205G&gt;A</t>
  </si>
  <si>
    <t>TCGA-S3-AA11-01</t>
  </si>
  <si>
    <t>MutationAssessor: Error;SIFT: impact: deleterious, score: 0.01;Polyphen-2: impact: possibly_damaging, score: 0.66</t>
  </si>
  <si>
    <t>ENST00000357549.2:c.205G&gt;T</t>
  </si>
  <si>
    <t>ENST00000357549.2:c.220A&gt;G</t>
  </si>
  <si>
    <t>ENST00000357549.2:c.240G&gt;C</t>
  </si>
  <si>
    <t>ENST00000357549.2:c.240G&gt;T</t>
  </si>
  <si>
    <t>TCGA-29-1766-01</t>
  </si>
  <si>
    <t>T83N</t>
  </si>
  <si>
    <t>MutationAssessor: Error;SIFT: impact: deleterious, score: 0;Polyphen-2: impact: possibly_damaging, score: 0.757</t>
  </si>
  <si>
    <t>ENST00000357549.2:c.248C&gt;A</t>
  </si>
  <si>
    <t>TCGA-AP-A1DK-01</t>
  </si>
  <si>
    <t>V87A</t>
  </si>
  <si>
    <t>ENST00000357549.2:c.260T&gt;C</t>
  </si>
  <si>
    <t>V87G</t>
  </si>
  <si>
    <t>MutationAssessor: Error;SIFT: impact: deleterious, score: 0;Polyphen-2: impact: probably_damaging, score: 0.976</t>
  </si>
  <si>
    <t>ENST00000357549.2:c.260T&gt;G</t>
  </si>
  <si>
    <t>TCGA-04-1651-01</t>
  </si>
  <si>
    <t>ENST00000357549.2:c.268G&gt;A</t>
  </si>
  <si>
    <t>TCGA-EB-A24D-01</t>
  </si>
  <si>
    <t>ENST00000357549.2:c.283G&gt;A</t>
  </si>
  <si>
    <t>TCGA-DD-A4NV-01</t>
  </si>
  <si>
    <t>G3S</t>
  </si>
  <si>
    <t>MutationAssessor: Error;SIFT: impact: deleterious_low_confidence, score: 0.05;Polyphen-2: impact: possibly_damaging, score: 0.796</t>
  </si>
  <si>
    <t>ENST00000355057.1:c.7G&gt;A</t>
  </si>
  <si>
    <t>TCGA-CQ-5332-01</t>
  </si>
  <si>
    <t>ENST00000355057.1:c.8G&gt;T</t>
  </si>
  <si>
    <t>Prostate Adenocarcinoma (TCGA, PanCancer Atlas)</t>
  </si>
  <si>
    <t>TCGA-J9-A8CM-01</t>
  </si>
  <si>
    <t>ENST00000355057.1:c.10C&gt;T</t>
  </si>
  <si>
    <t>TCGA-DX-A8BU-01</t>
  </si>
  <si>
    <t>Undifferentiated Pleomorphic Sarcoma/Malignant Fibrous Histiocytoma/High-Grade Spindle Cell Sarcoma</t>
  </si>
  <si>
    <t>TCGA-BR-6709-01</t>
  </si>
  <si>
    <t>ENST00000355057.1:c.14G&gt;A</t>
  </si>
  <si>
    <t>TCGA-C9-A47Z-01</t>
  </si>
  <si>
    <t>ENST00000355057.1:c.23G&gt;A</t>
  </si>
  <si>
    <t>TCGA-G3-A25T-01</t>
  </si>
  <si>
    <t>R24H</t>
  </si>
  <si>
    <t>MutationAssessor: Error;SIFT: impact: tolerated, score: 0.05;Polyphen-2: impact: benign, score: 0.05</t>
  </si>
  <si>
    <t>ENST00000355057.1:c.71G&gt;A</t>
  </si>
  <si>
    <t>ENST00000355057.1:c.86G&gt;T</t>
  </si>
  <si>
    <t>TCGA-05-4405-01</t>
  </si>
  <si>
    <t>T31N</t>
  </si>
  <si>
    <t>MutationAssessor: Error;SIFT: impact: deleterious, score: 0;Polyphen-2: impact: possibly_damaging, score: 0.79</t>
  </si>
  <si>
    <t>ENST00000355057.1:c.92C&gt;A</t>
  </si>
  <si>
    <t>ENST00000355057.1:c.101C&gt;T</t>
  </si>
  <si>
    <t>E53D</t>
  </si>
  <si>
    <t>MutationAssessor: Error;SIFT: impact: tolerated, score: 0.14;Polyphen-2: impact: benign, score: 0.042</t>
  </si>
  <si>
    <t>ENST00000355057.1:c.159G&gt;T</t>
  </si>
  <si>
    <t>F62S</t>
  </si>
  <si>
    <t>MutationAssessor: Error;SIFT: impact: deleterious, score: 0;Polyphen-2: impact: probably_damaging, score: 0.995</t>
  </si>
  <si>
    <t>ENST00000355057.1:c.185T&gt;C</t>
  </si>
  <si>
    <t>ENST00000355057.1:c.190G&gt;A</t>
  </si>
  <si>
    <t>Thyroid Carcinoma (TCGA, PanCancer Atlas)</t>
  </si>
  <si>
    <t>TCGA-E8-A2EA-01</t>
  </si>
  <si>
    <t>R68L</t>
  </si>
  <si>
    <t>MutationAssessor: Error;SIFT: impact: deleterious, score: 0;Polyphen-2: impact: possibly_damaging, score: 0.519</t>
  </si>
  <si>
    <t>ENST00000355057.1:c.203G&gt;T</t>
  </si>
  <si>
    <t>TCGA-95-7567-01</t>
  </si>
  <si>
    <t>ENST00000355057.1:c.211G&gt;A</t>
  </si>
  <si>
    <t>TCGA-IQ-7630-01</t>
  </si>
  <si>
    <t>T74I</t>
  </si>
  <si>
    <t>MutationAssessor: Error;SIFT: impact: deleterious, score: 0.03;Polyphen-2: impact: probably_damaging, score: 0.975</t>
  </si>
  <si>
    <t>ENST00000355057.1:c.221C&gt;T</t>
  </si>
  <si>
    <t>M85T</t>
  </si>
  <si>
    <t>MutationAssessor: Error;SIFT: impact: tolerated, score: 0.1;Polyphen-2: impact: benign, score: 0.15</t>
  </si>
  <si>
    <t>ENST00000355057.1:c.254T&gt;C</t>
  </si>
  <si>
    <t>TCGA-EO-A22U-01</t>
  </si>
  <si>
    <t>ENST00000354348.2:c.10C&gt;T</t>
  </si>
  <si>
    <t>TCGA-FI-A2F4-01</t>
  </si>
  <si>
    <t>ENST00000354348.2:c.26A&gt;G</t>
  </si>
  <si>
    <t>TCGA-AX-A3GI-01</t>
  </si>
  <si>
    <t>amp</t>
  </si>
  <si>
    <t>ENST00000354348.2:c.28G&gt;T</t>
  </si>
  <si>
    <t>ENST00000354348.2:c.53G&gt;A</t>
  </si>
  <si>
    <t>PROS10448-SUTC.01115091-Tumor-SM-72FY4</t>
  </si>
  <si>
    <t>MutationAssessor: Error;SIFT: impact: deleterious_low_confidence, score: 0.03;Polyphen-2: impact: probably_damaging, score: 0.99</t>
  </si>
  <si>
    <t>ENST00000354348.2:c.124G&gt;A</t>
  </si>
  <si>
    <t>TCGA-AP-A1E1-01</t>
  </si>
  <si>
    <t>ENST00000354348.2:c.146G&gt;A</t>
  </si>
  <si>
    <t>TCGA-2W-A8YY-01</t>
  </si>
  <si>
    <t>G57R</t>
  </si>
  <si>
    <t>MutationAssessor: Error;SIFT: impact: deleterious, score: 0.02;Polyphen-2: impact: benign, score: 0.264</t>
  </si>
  <si>
    <t>ENST00000354348.2:c.169G&gt;A</t>
  </si>
  <si>
    <t>TCGA-DI-A1BU-01</t>
  </si>
  <si>
    <t>Uterine Mixed Endometrial Carcinoma</t>
  </si>
  <si>
    <t>ENST00000354348.2:c.224A&gt;G</t>
  </si>
  <si>
    <t>TCGA-AX-A2HD-01</t>
  </si>
  <si>
    <t>A90V</t>
  </si>
  <si>
    <t>MutationAssessor: Error;SIFT: impact: deleterious, score: 0.03;Polyphen-2: impact: benign, score: 0.127</t>
  </si>
  <si>
    <t>ENST00000354348.2:c.269C&gt;T</t>
  </si>
  <si>
    <t>TCGA-BF-A1Q0-01</t>
  </si>
  <si>
    <t>ENST00000354348.2:c.304G&gt;T</t>
  </si>
  <si>
    <t>DLBCL-LS3808</t>
  </si>
  <si>
    <t>MutationAssessor: Error;SIFT: impact: deleterious_low_confidence, score: 0;Polyphen-2: impact: possibly_damaging, score: 0.782</t>
  </si>
  <si>
    <t>ENST00000354348.2:c.308G&gt;A</t>
  </si>
  <si>
    <t>TCGA-B5-A1MX-01</t>
  </si>
  <si>
    <t>MutationAssessor: impact: medium, score: 2.495;SIFT: impact: deleterious_low_confidence, score: 0.02;Polyphen-2: impact: benign, score: 0</t>
  </si>
  <si>
    <t>ENST00000289352.1:c.40G&gt;A</t>
  </si>
  <si>
    <t>TCGA-09-2055-01</t>
  </si>
  <si>
    <t>A16G</t>
  </si>
  <si>
    <t>MutationAssessor: impact: medium, score: 2.145;SIFT: impact: deleterious, score: 0;Polyphen-2: impact: unknown, score: 0</t>
  </si>
  <si>
    <t>ENST00000289352.1:c.47C&gt;G</t>
  </si>
  <si>
    <t>MEL-IPI_Pat123-Tumor-SM-5X2R1</t>
  </si>
  <si>
    <t>Melanoma of Unknown Primary</t>
  </si>
  <si>
    <t>I27T</t>
  </si>
  <si>
    <t>MutationAssessor: impact: high, score: 3.505;SIFT: impact: deleterious, score: 0.04;Polyphen-2: impact: possibly_damaging, score: 0.844</t>
  </si>
  <si>
    <t>ENST00000289352.1:c.80T&gt;C</t>
  </si>
  <si>
    <t>TCGA-61-1722-01</t>
  </si>
  <si>
    <t>I27V</t>
  </si>
  <si>
    <t>MutationAssessor: impact: medium, score: 2.535;SIFT: impact: deleterious, score: 0.05;Polyphen-2: impact: possibly_damaging, score: 0.765</t>
  </si>
  <si>
    <t>ENST00000289352.1:c.79A&gt;G</t>
  </si>
  <si>
    <t>PRAD-01115569-Tumor-SM-A56E6</t>
  </si>
  <si>
    <t>MutationAssessor: impact: medium, score: 2.69;SIFT: impact: tolerated, score: 0.06;Polyphen-2: impact: benign, score: 0.382</t>
  </si>
  <si>
    <t>ENST00000289352.1:c.92C&gt;G</t>
  </si>
  <si>
    <t>DLBCL-LS3271</t>
  </si>
  <si>
    <t>MutationAssessor: impact: medium, score: 2.415;SIFT: impact: tolerated, score: 0.06;Polyphen-2: impact: possibly_damaging, score: 0.575</t>
  </si>
  <si>
    <t>ENST00000289352.1:c.100G&gt;A</t>
  </si>
  <si>
    <t>TCGA-LL-A73Y-01</t>
  </si>
  <si>
    <t>G42D</t>
  </si>
  <si>
    <t>MutationAssessor: impact: medium, score: 3.28;SIFT: impact: deleterious_low_confidence, score: 0;Polyphen-2: impact: probably_damaging, score: 0.973</t>
  </si>
  <si>
    <t>ENST00000289352.1:c.125G&gt;A</t>
  </si>
  <si>
    <t>TCGA-17-Z028-01</t>
  </si>
  <si>
    <t>I51F</t>
  </si>
  <si>
    <t>MutationAssessor: impact: high, score: 3.735;SIFT: impact: deleterious, score: 0;Polyphen-2: impact: probably_damaging, score: 0.963</t>
  </si>
  <si>
    <t>ENST00000289352.1:c.151A&gt;T</t>
  </si>
  <si>
    <t>TCGA-A5-A0G1-01</t>
  </si>
  <si>
    <t>MutationAssessor: impact: low, score: 1.09;SIFT: impact: tolerated, score: 0.16;Polyphen-2: impact: benign, score: 0.054</t>
  </si>
  <si>
    <t>ENST00000289352.1:c.151A&gt;G</t>
  </si>
  <si>
    <t>CR9306_T</t>
  </si>
  <si>
    <t>MutationAssessor: impact: medium, score: 2.77;SIFT: impact: deleterious, score: 0;Polyphen-2: impact: possibly_damaging, score: 0.671</t>
  </si>
  <si>
    <t>ENST00000289352.1:c.181G&gt;A</t>
  </si>
  <si>
    <t>TCGA-B5-A3S1-01</t>
  </si>
  <si>
    <t>E75Q</t>
  </si>
  <si>
    <t>MutationAssessor: impact: medium, score: 3.24;SIFT: impact: deleterious, score: 0.03;Polyphen-2: impact: probably_damaging, score: 0.976</t>
  </si>
  <si>
    <t>ENST00000289352.1:c.223G&gt;C</t>
  </si>
  <si>
    <t>TCGA-24-2295-01</t>
  </si>
  <si>
    <t>MutationAssessor: impact: medium, score: 2.805;SIFT: impact: tolerated, score: 0.06;Polyphen-2: impact: benign, score: 0.228</t>
  </si>
  <si>
    <t>ENST00000289352.1:c.268G&gt;A</t>
  </si>
  <si>
    <t>TCGA-D3-A2JD-06</t>
  </si>
  <si>
    <t>MutationAssessor: Error;SIFT: impact: deleterious_low_confidence, score: 0.02;Polyphen-2: impact: benign, score: 0.027</t>
  </si>
  <si>
    <t>ENST00000244537.4:c.11G&gt;T</t>
  </si>
  <si>
    <t>TCGA-CV-6945-01</t>
  </si>
  <si>
    <t>TCGA-AP-A051-01</t>
  </si>
  <si>
    <t>MutationAssessor: Error;SIFT: impact: tolerated_low_confidence, score: 0.09;Polyphen-2: impact: benign, score: 0.267</t>
  </si>
  <si>
    <t>ENST00000244537.4:c.11G&gt;A</t>
  </si>
  <si>
    <t>TCGA-AX-A3FT-01</t>
  </si>
  <si>
    <t>S24N</t>
  </si>
  <si>
    <t>MutationAssessor: Error;SIFT: impact: deleterious, score: 0;Polyphen-2: impact: benign, score: 0.057</t>
  </si>
  <si>
    <t>ENST00000244537.4:c.71G&gt;A</t>
  </si>
  <si>
    <t>MutationAssessor: Error;SIFT: impact: tolerated, score: 0.05;Polyphen-2: impact: possibly_damaging, score: 0.477</t>
  </si>
  <si>
    <t>ENST00000244537.4:c.73G&gt;A</t>
  </si>
  <si>
    <t>N26T</t>
  </si>
  <si>
    <t>MutationAssessor: Error;SIFT: impact: tolerated, score: 0.09;Polyphen-2: impact: probably_damaging, score: 0.969</t>
  </si>
  <si>
    <t>ENST00000244537.4:c.77A&gt;C</t>
  </si>
  <si>
    <t>TCGA-EO-A22X-01</t>
  </si>
  <si>
    <t>MutationAssessor: Error;SIFT: impact: deleterious, score: 0;Polyphen-2: impact: probably_damaging, score: 0.939</t>
  </si>
  <si>
    <t>ENST00000244537.4:c.107G&gt;A</t>
  </si>
  <si>
    <t>MutationAssessor: Error;SIFT: impact: tolerated, score: 0.1;Polyphen-2: impact: possibly_damaging, score: 0.458</t>
  </si>
  <si>
    <t>ENST00000244537.4:c.110G&gt;A</t>
  </si>
  <si>
    <t>TCGA-D3-A8GI-06</t>
  </si>
  <si>
    <t>MutationAssessor: Error;SIFT: impact: deleterious, score: 0.04;Polyphen-2: impact: possibly_damaging, score: 0.627</t>
  </si>
  <si>
    <t>ENST00000244537.4:c.119G&gt;A</t>
  </si>
  <si>
    <t>ENST00000244537.4:c.127G&gt;A</t>
  </si>
  <si>
    <t>TCGA-FS-A1Z4-06</t>
  </si>
  <si>
    <t>R57L</t>
  </si>
  <si>
    <t>MutationAssessor: Error;SIFT: impact: deleterious, score: 0.01;Polyphen-2: impact: benign, score: 0.033</t>
  </si>
  <si>
    <t>ENST00000244537.4:c.170G&gt;T</t>
  </si>
  <si>
    <t>MEL-IPI_Pat117-Tumor-SM-5X2QU</t>
  </si>
  <si>
    <t>MutationAssessor: Error;SIFT: impact: tolerated, score: 0.07;Polyphen-2: impact: possibly_damaging, score: 0.58</t>
  </si>
  <si>
    <t>ENST00000244537.4:c.209C&gt;T</t>
  </si>
  <si>
    <t>Kidney Renal Clear Cell Carcinoma (TCGA, PanCancer Atlas)</t>
  </si>
  <si>
    <t>TCGA-CZ-5455-01</t>
  </si>
  <si>
    <t>V71A</t>
  </si>
  <si>
    <t>MutationAssessor: Error;SIFT: impact: deleterious, score: 0.02;Polyphen-2: impact: probably_damaging, score: 0.983</t>
  </si>
  <si>
    <t>ENST00000244537.4:c.212T&gt;C</t>
  </si>
  <si>
    <t>TCGA-61-1733-01</t>
  </si>
  <si>
    <t>K78N</t>
  </si>
  <si>
    <t>MutationAssessor: Error;SIFT: impact: deleterious, score: 0.05;Polyphen-2: impact: benign, score: 0.248</t>
  </si>
  <si>
    <t>ENST00000244537.4:c.234G&gt;T</t>
  </si>
  <si>
    <t>TCGA-AJ-A3TW-01</t>
  </si>
  <si>
    <t>R79P</t>
  </si>
  <si>
    <t>MutationAssessor: Error;SIFT: impact: deleterious, score: 0;Polyphen-2: impact: probably_damaging, score: 0.947</t>
  </si>
  <si>
    <t>ENST00000244537.4:c.236G&gt;C</t>
  </si>
  <si>
    <t>TCGA-EY-A215-01</t>
  </si>
  <si>
    <t>MutationAssessor: Error;SIFT: impact: tolerated, score: 0.09;Polyphen-2: impact: benign, score: 0.229</t>
  </si>
  <si>
    <t>ENST00000244537.4:c.250G&gt;A</t>
  </si>
  <si>
    <t>TCGA-ET-A40T-01</t>
  </si>
  <si>
    <t>ENST00000244537.4:c.259G&gt;A</t>
  </si>
  <si>
    <t>TCGA-GF-A2C7-01</t>
  </si>
  <si>
    <t>MutationAssessor: Error;SIFT: impact: deleterious, score: 0.02;Polyphen-2: impact: probably_damaging, score: 0.976</t>
  </si>
  <si>
    <t>ENST00000244537.4:c.282G&gt;T</t>
  </si>
  <si>
    <t>R96K</t>
  </si>
  <si>
    <t>MutationAssessor: Error;SIFT: impact: tolerated, score: 0.05;Polyphen-2: impact: benign, score: 0.081</t>
  </si>
  <si>
    <t>ENST00000244537.4:c.287G&gt;A</t>
  </si>
  <si>
    <t>MutationAssessor: Error;SIFT: impact: deleterious, score: 0.01;Polyphen-2: impact: probably_damaging, score: 0.948</t>
  </si>
  <si>
    <t>ENST00000244537.4:c.289A&gt;G</t>
  </si>
  <si>
    <t>Upper Tract Urothelial Carcinoma (Cornell/Baylor/MDACC, Nat Comm 2019)</t>
  </si>
  <si>
    <t>BCM-MDA-UTUC-17</t>
  </si>
  <si>
    <t>Upper Tract Urothelial Carcinoma</t>
  </si>
  <si>
    <t>Baylor-MDACC</t>
  </si>
  <si>
    <t>TCGA-LD-A74U-01</t>
  </si>
  <si>
    <t>Breast Invasive Carcinoma (NOS)</t>
  </si>
  <si>
    <t>ENST00000377745.2:c.11G&gt;A</t>
  </si>
  <si>
    <t>K6N</t>
  </si>
  <si>
    <t>MutationAssessor: Error;SIFT: impact: deleterious_low_confidence, score: 0.04;Polyphen-2: impact: benign, score: 0.378</t>
  </si>
  <si>
    <t>ENST00000377745.2:c.18A&gt;T</t>
  </si>
  <si>
    <t>ENST00000377745.2:c.52C&gt;T</t>
  </si>
  <si>
    <t>TCGA-21-1080-01</t>
  </si>
  <si>
    <t>ENST00000377745.2:c.100G&gt;A</t>
  </si>
  <si>
    <t>TCGA-SL-A6JA-01</t>
  </si>
  <si>
    <t>R46H</t>
  </si>
  <si>
    <t>MutationAssessor: Error;SIFT: impact: tolerated_low_confidence, score: 0.06;Polyphen-2: impact: benign, score: 0.338</t>
  </si>
  <si>
    <t>ENST00000377745.2:c.137G&gt;A</t>
  </si>
  <si>
    <t>TCGA-GM-A2DN-01</t>
  </si>
  <si>
    <t>MutationAssessor: Error;SIFT: impact: tolerated, score: 0.1;Polyphen-2: impact: benign, score: 0.167</t>
  </si>
  <si>
    <t>ENST00000377745.2:c.146G&gt;C</t>
  </si>
  <si>
    <t>ENST00000377745.2:c.166C&gt;T</t>
  </si>
  <si>
    <t>TCGA-A5-A0G2-01</t>
  </si>
  <si>
    <t>ENST00000377745.2:c.202C&gt;T</t>
  </si>
  <si>
    <t>TCGA-A5-A1OF-01</t>
  </si>
  <si>
    <t>MutationAssessor: Error;SIFT: impact: deleterious, score: 0;Polyphen-2: impact: benign, score: 0.151</t>
  </si>
  <si>
    <t>ENST00000377745.2:c.230C&gt;T</t>
  </si>
  <si>
    <t>TCGA-VQ-A8PP-01</t>
  </si>
  <si>
    <t>ENST00000377745.2:c.287G&gt;A</t>
  </si>
  <si>
    <t>TCGA-A7-A5ZW-01</t>
  </si>
  <si>
    <t>ENST00000360441.4:c.29G&gt;C</t>
  </si>
  <si>
    <t>MEL-IPI_Pat151-Tumor-SM-7A15A</t>
  </si>
  <si>
    <t>ENST00000360441.4:c.41G&gt;A</t>
  </si>
  <si>
    <t>PRAD-6115605.0-Tumor-SM-B2XSA</t>
  </si>
  <si>
    <t>ENST00000360441.4:c.53G&gt;T</t>
  </si>
  <si>
    <t>TCGA-E6-A1LX-01</t>
  </si>
  <si>
    <t>ENST00000360441.4:c.90T&gt;G</t>
  </si>
  <si>
    <t>TCGA-W3-AA1O-06</t>
  </si>
  <si>
    <t>ENST00000360441.4:c.110G&gt;A</t>
  </si>
  <si>
    <t>ENST00000360441.4:c.141T&gt;G</t>
  </si>
  <si>
    <t>TCGA-ZJ-A8QR-01</t>
  </si>
  <si>
    <t>ENST00000360441.4:c.153C&gt;G</t>
  </si>
  <si>
    <t>MEL-IPI_Pat111-Tumor-SM-4CU6Y</t>
  </si>
  <si>
    <t>ENST00000360441.4:c.205G&gt;A</t>
  </si>
  <si>
    <t>ENST00000360441.4:c.215C&gt;T</t>
  </si>
  <si>
    <t>TCGA-BH-A0H7-01</t>
  </si>
  <si>
    <t>T74M</t>
  </si>
  <si>
    <t>ENST00000360441.4:c.221C&gt;T</t>
  </si>
  <si>
    <t>ENST00000360441.4:c.241A&gt;G</t>
  </si>
  <si>
    <t>PRAD-6115427.0-Tumor-SM-B2XRT</t>
  </si>
  <si>
    <t>L91M</t>
  </si>
  <si>
    <t>ENST00000360441.4:c.271C&gt;A</t>
  </si>
  <si>
    <t>TCGA-20-0991-01</t>
  </si>
  <si>
    <t>ENST00000360441.4:c.276G&gt;C</t>
  </si>
  <si>
    <t>PM10-TM</t>
  </si>
  <si>
    <t>ENST00000340756.2:c.43G&gt;A</t>
  </si>
  <si>
    <t>WCM-UTUC-0764</t>
  </si>
  <si>
    <t>I27S</t>
  </si>
  <si>
    <t>MutationAssessor: Error;SIFT: impact: deleterious, score: 0;Polyphen-2: impact: possibly_damaging, score: 0.907</t>
  </si>
  <si>
    <t>ENST00000340756.2:c.80T&gt;G</t>
  </si>
  <si>
    <t>Esophageal Adenocarcinoma (DFCI, Nat Genet 2013)</t>
  </si>
  <si>
    <t>T31I</t>
  </si>
  <si>
    <t>MutationAssessor: Error;SIFT: impact: deleterious, score: 0.02;Polyphen-2: impact: probably_damaging, score: 0.971</t>
  </si>
  <si>
    <t>ENST00000340756.2:c.92C&gt;T</t>
  </si>
  <si>
    <t>ENST00000340756.2:c.205G&gt;T</t>
  </si>
  <si>
    <t>SC_9183_T</t>
  </si>
  <si>
    <t>V82I</t>
  </si>
  <si>
    <t>MutationAssessor: Error;SIFT: impact: tolerated, score: 0.07;Polyphen-2: impact: possibly_damaging, score: 0.577</t>
  </si>
  <si>
    <t>ENST00000340756.2:c.244G&gt;A</t>
  </si>
  <si>
    <t>ENST00000377803.2:c.86G&gt;A</t>
  </si>
  <si>
    <t>DLBCL-RICOVER_102</t>
  </si>
  <si>
    <t>ENST00000377803.2:c.100G&gt;A</t>
  </si>
  <si>
    <t>ENST00000377364.3:c.116C&gt;T</t>
  </si>
  <si>
    <t>Lung-DFCI-11-104-009-Tumor-SM-5YS7O</t>
  </si>
  <si>
    <t>ENST00000377364.3:c.137G&gt;C</t>
  </si>
  <si>
    <t>PRAD-01115245-Tumor-SM-6WZF3</t>
  </si>
  <si>
    <t>ENST00000377364.3:c.205G&gt;A</t>
  </si>
  <si>
    <t>SC_9197_T</t>
  </si>
  <si>
    <t>ENST00000377364.3:c.266A&gt;G</t>
  </si>
  <si>
    <t>H4 paralog missense mutation summary</t>
  </si>
  <si>
    <t>Average # mutations:</t>
  </si>
  <si>
    <t>Std deviation:</t>
  </si>
  <si>
    <t>cbioportal aa position</t>
  </si>
  <si>
    <t>H4A</t>
  </si>
  <si>
    <t>H4B</t>
  </si>
  <si>
    <t>H4C</t>
  </si>
  <si>
    <t>H4D</t>
  </si>
  <si>
    <t>H4E</t>
  </si>
  <si>
    <t>H4F</t>
  </si>
  <si>
    <t>H4G</t>
  </si>
  <si>
    <t>H4H</t>
  </si>
  <si>
    <t>H4I</t>
  </si>
  <si>
    <t>H4J</t>
  </si>
  <si>
    <t>H4K</t>
  </si>
  <si>
    <t>H4L</t>
  </si>
  <si>
    <t>HIST2H4A</t>
  </si>
  <si>
    <t>HIST4H4</t>
  </si>
  <si>
    <t>total patients with mutation</t>
  </si>
  <si>
    <t>AA Positions</t>
  </si>
  <si>
    <t>Z score</t>
  </si>
  <si>
    <t>https://www.ncbi.nlm.nih.gov/snp/rs769568169</t>
  </si>
  <si>
    <t>NP_778224.1:p.Arg18Leu</t>
  </si>
  <si>
    <t xml:space="preserve">NM_175054.2:c.53G&gt;T   R [CGC] &gt; L [CTC] </t>
  </si>
  <si>
    <t xml:space="preserve">chr12:14771032 </t>
  </si>
  <si>
    <t>rs769568169</t>
  </si>
  <si>
    <t>https://www.ncbi.nlm.nih.gov/snp/rs575069462</t>
  </si>
  <si>
    <t>NP_778224.1:p.Arg18Cys</t>
  </si>
  <si>
    <t xml:space="preserve">NM_175054.2:c.52C&gt;T   R [CGC] &gt; C [TGC]  </t>
  </si>
  <si>
    <t xml:space="preserve">chr12:14771033 </t>
  </si>
  <si>
    <t>rs575069462</t>
  </si>
  <si>
    <t>R17C</t>
  </si>
  <si>
    <t>https://www.ncbi.nlm.nih.gov/snp/rs779884461</t>
  </si>
  <si>
    <t>NP_003532.1:p.Arg18Ser</t>
  </si>
  <si>
    <t xml:space="preserve">NM_003541.2:c.52C&gt;A   R [CGC] &gt; S [AGC] </t>
  </si>
  <si>
    <t>HIST1H4K</t>
  </si>
  <si>
    <t xml:space="preserve">chr6:27831476 </t>
  </si>
  <si>
    <t>rs779884461</t>
  </si>
  <si>
    <t>R17S</t>
  </si>
  <si>
    <t>https://www.ncbi.nlm.nih.gov/snp/rs1395711427</t>
  </si>
  <si>
    <t xml:space="preserve">NP_003486.1:p.Arg18Pro </t>
  </si>
  <si>
    <t xml:space="preserve">NM_003495.2:c.53G&gt;C   R [CGC] &gt; P [CCC]  </t>
  </si>
  <si>
    <t>HIST1H4I</t>
  </si>
  <si>
    <t xml:space="preserve">chr6:27139361 </t>
  </si>
  <si>
    <t>rs1395711427</t>
  </si>
  <si>
    <t>R17P</t>
  </si>
  <si>
    <t>https://www.ncbi.nlm.nih.gov/snp/rs752107532</t>
  </si>
  <si>
    <t>NP_003534.1:p.Arg18Pro</t>
  </si>
  <si>
    <t xml:space="preserve">NM_003543.3:c.53G&gt;C   R [CGT] &gt; P [CCT]  </t>
  </si>
  <si>
    <t>HIST1H4H</t>
  </si>
  <si>
    <t>chr6:26285447</t>
  </si>
  <si>
    <t>rs752107532</t>
  </si>
  <si>
    <t>https://www.ncbi.nlm.nih.gov/snp/rs1403757246</t>
  </si>
  <si>
    <t>NP_003531.1:p.Arg18Cys</t>
  </si>
  <si>
    <t xml:space="preserve">NM_003540.3:c.52C&gt;T   R [CGC] &gt; C [TGC] </t>
  </si>
  <si>
    <t>HIST1H4F</t>
  </si>
  <si>
    <t xml:space="preserve">chr6:26240477 </t>
  </si>
  <si>
    <t>rs1403757246</t>
  </si>
  <si>
    <t>https://www.ncbi.nlm.nih.gov/snp/rs776145717</t>
  </si>
  <si>
    <t>NP_003536.1:p.Arg18Cys</t>
  </si>
  <si>
    <t xml:space="preserve">NM_003545.3:c.52C&gt;T   R [CGT] &gt; C [TGT]  </t>
  </si>
  <si>
    <t>HIST1H4E</t>
  </si>
  <si>
    <t xml:space="preserve">chr6:26204696 </t>
  </si>
  <si>
    <t>rs776145717</t>
  </si>
  <si>
    <t>https://www.ncbi.nlm.nih.gov/snp/rs757621417</t>
  </si>
  <si>
    <t>NP_003533.1:p.Arg18Ser</t>
  </si>
  <si>
    <t xml:space="preserve">NM_003542.3:c.52C&gt;A   R [CGC] &gt; S [AGC] </t>
  </si>
  <si>
    <t>HIST1H4C</t>
  </si>
  <si>
    <t xml:space="preserve">chr6:26103999 </t>
  </si>
  <si>
    <t>rs757621417</t>
  </si>
  <si>
    <t>https://www.ncbi.nlm.nih.gov/snp/rs781597714</t>
  </si>
  <si>
    <t>NP_003535.1:p.Arg18Cys</t>
  </si>
  <si>
    <t xml:space="preserve">NM_003544.2:c.52C&gt;T   R [CGT] &gt; C [TGT] </t>
  </si>
  <si>
    <t>HIST1H4B</t>
  </si>
  <si>
    <t xml:space="preserve">chr6:26027201 </t>
  </si>
  <si>
    <t>rs781597714</t>
  </si>
  <si>
    <t>https://www.ncbi.nlm.nih.gov/snp/rs757590972</t>
  </si>
  <si>
    <t>NP_003535.1:p.Arg18Pro</t>
  </si>
  <si>
    <t xml:space="preserve">NM_003544.2:c.53G&gt;C   R [CGT] &gt; P [CCT]  </t>
  </si>
  <si>
    <t xml:space="preserve">chr6:26027200 </t>
  </si>
  <si>
    <t>rs757590972</t>
  </si>
  <si>
    <t>https://www.ncbi.nlm.nih.gov/snp/rs1276622543</t>
  </si>
  <si>
    <t>NP_003529.1:p.Arg18His</t>
  </si>
  <si>
    <t xml:space="preserve">NM_003538.3:c.53G&gt;A   R [CGC] &gt; H [CAC] </t>
  </si>
  <si>
    <t>HIST1H4A</t>
  </si>
  <si>
    <t xml:space="preserve">chr6:26021731 </t>
  </si>
  <si>
    <t>rs1276622543</t>
  </si>
  <si>
    <t>R17H</t>
  </si>
  <si>
    <t>https://www.ncbi.nlm.nih.gov/snp/rs776758136</t>
  </si>
  <si>
    <t>NP_003538.1:p.Tyr69Phe</t>
  </si>
  <si>
    <t xml:space="preserve">NM_003547.2:c.206A&gt;T   Y [TAC] &gt; F [TTC]  </t>
  </si>
  <si>
    <t>HIST1H4G</t>
  </si>
  <si>
    <t xml:space="preserve">chr6:26246772 </t>
  </si>
  <si>
    <t>rs776758136</t>
  </si>
  <si>
    <t>Y68F/C</t>
  </si>
  <si>
    <t>https://www.ncbi.nlm.nih.gov/snp/rs1356908389</t>
  </si>
  <si>
    <t>NP_003538.1:p.Tyr69Asp</t>
  </si>
  <si>
    <t xml:space="preserve">NM_003547.2:c.205T&gt;G   Y [TAC] &gt; D [GAC]  </t>
  </si>
  <si>
    <t xml:space="preserve">chr6:26246773 </t>
  </si>
  <si>
    <t>rs1356908389</t>
  </si>
  <si>
    <t>Y68D</t>
  </si>
  <si>
    <t>https://www.ncbi.nlm.nih.gov/snp/rs201947121</t>
  </si>
  <si>
    <t>NP_003532.1:p.Arg93Ser</t>
  </si>
  <si>
    <t xml:space="preserve">NM_003541.2:c.277C&gt;A   R [CGC] &gt; S [AGC]  </t>
  </si>
  <si>
    <t xml:space="preserve">chr6:27831251 </t>
  </si>
  <si>
    <t>rs201947121</t>
  </si>
  <si>
    <t>R92S</t>
  </si>
  <si>
    <t>https://www.ncbi.nlm.nih.gov/snp/rs1269274030</t>
  </si>
  <si>
    <t>NP_003536.1:p.Arg93Ser</t>
  </si>
  <si>
    <t xml:space="preserve">NM_003545.3:c.279A&gt;C   R [AGA] &gt; S [AGC]  </t>
  </si>
  <si>
    <t xml:space="preserve">chr6:26204923 </t>
  </si>
  <si>
    <t>rs1269274030</t>
  </si>
  <si>
    <t>https://www.ncbi.nlm.nih.gov/snp/rs778406079</t>
  </si>
  <si>
    <t>NP_003534.1:p.Arg93Gln</t>
  </si>
  <si>
    <t xml:space="preserve">NM_003543.3:c.278G&gt;A   R [CGA] &gt; Q [CAA]  </t>
  </si>
  <si>
    <t xml:space="preserve">chr6:26285222 </t>
  </si>
  <si>
    <t>rs778406079</t>
  </si>
  <si>
    <t>R92Q</t>
  </si>
  <si>
    <t>https://www.ncbi.nlm.nih.gov/snp/rs981889855</t>
  </si>
  <si>
    <t>NP_778224.1:p.Arg93Leu</t>
  </si>
  <si>
    <t xml:space="preserve">NM_175054.2:c.278G&gt;T   R [CGC] &gt; L [CTC]  </t>
  </si>
  <si>
    <t xml:space="preserve">chr12:14770807 </t>
  </si>
  <si>
    <t>rs981889855</t>
  </si>
  <si>
    <t>R92L/H</t>
  </si>
  <si>
    <t>https://www.ncbi.nlm.nih.gov/snp/rs1404473159</t>
  </si>
  <si>
    <t>NP_003531.1:p.Arg93Leu</t>
  </si>
  <si>
    <t xml:space="preserve">NM_003540.3:c.278G&gt;T   R [CGC] &gt; L [CTC]  </t>
  </si>
  <si>
    <t xml:space="preserve">chr6:26240703 </t>
  </si>
  <si>
    <t>rs1404473159</t>
  </si>
  <si>
    <t>R92L</t>
  </si>
  <si>
    <t>https://www.ncbi.nlm.nih.gov/snp/rs904561156</t>
  </si>
  <si>
    <t>NP_003529.1:p.Arg93Leu</t>
  </si>
  <si>
    <t xml:space="preserve">NM_003538.3:c.278G&gt;T   R [CGC] &gt; L [CTC]  </t>
  </si>
  <si>
    <t xml:space="preserve">chr6:26021956 </t>
  </si>
  <si>
    <t>rs904561156</t>
  </si>
  <si>
    <t>https://www.ncbi.nlm.nih.gov/snp/rs755041622</t>
  </si>
  <si>
    <t>NP_003536.1:p.Arg93Lys</t>
  </si>
  <si>
    <t xml:space="preserve">NM_003545.3:c.278G&gt;A   R [AGA] &gt; K [AAA] </t>
  </si>
  <si>
    <t xml:space="preserve">chr6:26204922 </t>
  </si>
  <si>
    <t>rs755041622</t>
  </si>
  <si>
    <t>R92K</t>
  </si>
  <si>
    <t>https://www.ncbi.nlm.nih.gov/snp/rs200412707</t>
  </si>
  <si>
    <t>NP_003537.1:p.Arg93His</t>
  </si>
  <si>
    <t xml:space="preserve">NM_003546.2:c.278G&gt;A   R [CGC] &gt; H [CAC]  </t>
  </si>
  <si>
    <t>HIST1H4L</t>
  </si>
  <si>
    <t xml:space="preserve">chr6:27873233 </t>
  </si>
  <si>
    <t>rs200412707</t>
  </si>
  <si>
    <t>R92H</t>
  </si>
  <si>
    <t>https://www.ncbi.nlm.nih.gov/snp/rs906388344</t>
  </si>
  <si>
    <t>NP_003486.1:p.Arg93His</t>
  </si>
  <si>
    <t xml:space="preserve">NM_003495.2:c.278G&gt;A   R [CGC] &gt; H [CAC] </t>
  </si>
  <si>
    <t xml:space="preserve">chr6:27139586 </t>
  </si>
  <si>
    <t>rs906388344</t>
  </si>
  <si>
    <t>https://www.ncbi.nlm.nih.gov/snp/rs1275347395</t>
  </si>
  <si>
    <t>NP_003533.1:p.Arg93His</t>
  </si>
  <si>
    <t xml:space="preserve">NM_003542.3:c.278G&gt;A   R [CGT] &gt; H [CAT] </t>
  </si>
  <si>
    <t xml:space="preserve">chr6:26104225 </t>
  </si>
  <si>
    <t>rs1275347395</t>
  </si>
  <si>
    <t>https://www.ncbi.nlm.nih.gov/snp/rs1277696024</t>
  </si>
  <si>
    <t>NP_003535.1:p.Arg93His</t>
  </si>
  <si>
    <t xml:space="preserve">NM_003544.2:c.278G&gt;A   R [CGT] &gt; H [CAT]  </t>
  </si>
  <si>
    <t xml:space="preserve">chr6:26026975 </t>
  </si>
  <si>
    <t>rs1277696024</t>
  </si>
  <si>
    <t>https://www.ncbi.nlm.nih.gov/snp/rs753279577</t>
  </si>
  <si>
    <t>NP_003537.1:p.Arg93Gly</t>
  </si>
  <si>
    <t xml:space="preserve">NM_003546.2:c.277C&gt;G   R [CGC] &gt; G [GGC]  </t>
  </si>
  <si>
    <t xml:space="preserve">chr6:27873234 </t>
  </si>
  <si>
    <t>rs753279577</t>
  </si>
  <si>
    <t>R92G/S</t>
  </si>
  <si>
    <t>https://www.ncbi.nlm.nih.gov/snp/rs745864614</t>
  </si>
  <si>
    <t>NP_003486.1:p.Arg93Cys</t>
  </si>
  <si>
    <t xml:space="preserve">NM_003495.2:c.277C&gt;T   R [CGC] &gt; C [TGC]  </t>
  </si>
  <si>
    <t xml:space="preserve">chr6:27139585 </t>
  </si>
  <si>
    <t>rs745864614</t>
  </si>
  <si>
    <t>R92C</t>
  </si>
  <si>
    <t>https://www.ncbi.nlm.nih.gov/snp/rs1461843662</t>
  </si>
  <si>
    <t>NP_003538.1:p.Arg93Cys</t>
  </si>
  <si>
    <t xml:space="preserve">NM_003547.2:c.277C&gt;T   R [CGC] &gt; C [TGC]  </t>
  </si>
  <si>
    <t xml:space="preserve">chr6:26246701 </t>
  </si>
  <si>
    <t>rs1461843662</t>
  </si>
  <si>
    <t>https://www.ncbi.nlm.nih.gov/snp/rs1337492576</t>
  </si>
  <si>
    <t xml:space="preserve">NP_003535.1:p.Arg93Cys </t>
  </si>
  <si>
    <t xml:space="preserve">NM_003544.2:c.277C&gt;T   R [CGT] &gt; C [TGT]  </t>
  </si>
  <si>
    <t xml:space="preserve">chr6:26026976 </t>
  </si>
  <si>
    <t>rs1337492576</t>
  </si>
  <si>
    <t>https://www.ncbi.nlm.nih.gov/snp/rs1019994955</t>
  </si>
  <si>
    <t xml:space="preserve">NP_003538.1:p.Arg4Trp </t>
  </si>
  <si>
    <t xml:space="preserve">NM_003547.2:c.10C&gt;T   R [CGG] &gt; W [TGG]  </t>
  </si>
  <si>
    <t xml:space="preserve">chr6:26246968 </t>
  </si>
  <si>
    <t>rs1019994955</t>
  </si>
  <si>
    <t>https://www.ncbi.nlm.nih.gov/snp/rs754328775</t>
  </si>
  <si>
    <t>NP_003530.1:p.Arg4Pro</t>
  </si>
  <si>
    <t xml:space="preserve">NM_003539.3:c.11G&gt;C   R [CGC] &gt; P [CCC]  </t>
  </si>
  <si>
    <t>HIST1H4D</t>
  </si>
  <si>
    <t xml:space="preserve">chr6:26189066 </t>
  </si>
  <si>
    <t>rs754328775</t>
  </si>
  <si>
    <t>https://www.ncbi.nlm.nih.gov/snp/rs749571332</t>
  </si>
  <si>
    <t>NP_003535.1:p.Arg4Pro</t>
  </si>
  <si>
    <t xml:space="preserve">NM_003544.2:c.11G&gt;C   R [CGC] &gt; P [CCC] </t>
  </si>
  <si>
    <t xml:space="preserve">chr6:26027242 </t>
  </si>
  <si>
    <t>rs749571332</t>
  </si>
  <si>
    <t>https://www.ncbi.nlm.nih.gov/snp/rs753149266</t>
  </si>
  <si>
    <t>NP_003529.1:p.Arg4Pro</t>
  </si>
  <si>
    <t xml:space="preserve">NM_003538.3:c.11G&gt;C   R [CGT] &gt; P [CCT]  </t>
  </si>
  <si>
    <t xml:space="preserve">chr6:26021689 </t>
  </si>
  <si>
    <t>rs753149266</t>
  </si>
  <si>
    <t>R3P</t>
  </si>
  <si>
    <t>https://www.ncbi.nlm.nih.gov/snp/rs747356743</t>
  </si>
  <si>
    <t>NP_003537.1:p.Arg4Leu</t>
  </si>
  <si>
    <t xml:space="preserve">NM_003546.2:c.11G&gt;T   R [CGC] &gt; L [CTC]  </t>
  </si>
  <si>
    <t xml:space="preserve">chr6:27873500 </t>
  </si>
  <si>
    <t>rs747356743</t>
  </si>
  <si>
    <t>R3L</t>
  </si>
  <si>
    <t>https://www.ncbi.nlm.nih.gov/snp/rs370419237</t>
  </si>
  <si>
    <t>NP_003531.1:p.Arg4Lys</t>
  </si>
  <si>
    <t xml:space="preserve">NM_003540.3:c.11G&gt;A   R [AGA] &gt; K [AAA]  </t>
  </si>
  <si>
    <t xml:space="preserve">chr6:26240436 </t>
  </si>
  <si>
    <t>rs370419237</t>
  </si>
  <si>
    <t>https://www.ncbi.nlm.nih.gov/snp/rs781671939</t>
  </si>
  <si>
    <t>NP_068803.1:p.Arg4His</t>
  </si>
  <si>
    <t xml:space="preserve">NM_021968.3:c.11G&gt;A   R [CGC] &gt; H [CAC] </t>
  </si>
  <si>
    <t>HIST1H4J</t>
  </si>
  <si>
    <t xml:space="preserve">chr6:27824135 </t>
  </si>
  <si>
    <t>rs781671939</t>
  </si>
  <si>
    <t>https://www.ncbi.nlm.nih.gov/snp/rs757221402</t>
  </si>
  <si>
    <t>NP_003486.1:p.Arg4His</t>
  </si>
  <si>
    <t xml:space="preserve">NM_003495.2:c.11G&gt;A   R [CGC] &gt; H [CAC] </t>
  </si>
  <si>
    <t xml:space="preserve">chr6:27139319 </t>
  </si>
  <si>
    <t>rs757221402</t>
  </si>
  <si>
    <t>https://www.ncbi.nlm.nih.gov/snp/rs754692167</t>
  </si>
  <si>
    <t xml:space="preserve">NP_003534.1:p.Arg4His </t>
  </si>
  <si>
    <t xml:space="preserve">NM_003543.3:c.11G&gt;A   R [CGT] &gt; H [CAT] </t>
  </si>
  <si>
    <t xml:space="preserve">chr6:26285489 </t>
  </si>
  <si>
    <t>rs754692167</t>
  </si>
  <si>
    <t>R3H</t>
  </si>
  <si>
    <t>https://www.ncbi.nlm.nih.gov/snp/rs751062963</t>
  </si>
  <si>
    <t>NP_003486.1:p.Arg4Gly</t>
  </si>
  <si>
    <t xml:space="preserve">NM_003495.2:c.10C&gt;G   R [CGC] &gt; G [GGC]  </t>
  </si>
  <si>
    <t xml:space="preserve">chr6:27139318 </t>
  </si>
  <si>
    <t>rs751062963</t>
  </si>
  <si>
    <t>R3G</t>
  </si>
  <si>
    <t>https://www.ncbi.nlm.nih.gov/snp/rs1252558992</t>
  </si>
  <si>
    <t xml:space="preserve">NP_003531.1:p.Arg4Gly </t>
  </si>
  <si>
    <t xml:space="preserve">NM_003540.3:c.10A&gt;G   R [AGA] &gt; G [GGA]  </t>
  </si>
  <si>
    <t xml:space="preserve">chr6:26240435 </t>
  </si>
  <si>
    <t xml:space="preserve">rs1252558992
</t>
  </si>
  <si>
    <t>https://www.ncbi.nlm.nih.gov/snp/rs772156373</t>
  </si>
  <si>
    <t>NP_003532.1:p.Arg4Cys</t>
  </si>
  <si>
    <t xml:space="preserve">NM_003541.2:c.10C&gt;T   R [CGC] &gt; C [TGC]  </t>
  </si>
  <si>
    <t xml:space="preserve">chr6:27831518 </t>
  </si>
  <si>
    <t>rs772156373</t>
  </si>
  <si>
    <t>https://www.ncbi.nlm.nih.gov/snp/rs563257632</t>
  </si>
  <si>
    <t>NP_003534.1:p.Arg4Cys</t>
  </si>
  <si>
    <t xml:space="preserve">NM_003543.3:c.10C&gt;T   R [CGT] &gt; C [TGT]  </t>
  </si>
  <si>
    <t xml:space="preserve">chr6:26285490 </t>
  </si>
  <si>
    <t>rs563257632</t>
  </si>
  <si>
    <t>https://www.ncbi.nlm.nih.gov/snp/rs140430462</t>
  </si>
  <si>
    <t>NP_003530.1:p.Arg4Cys</t>
  </si>
  <si>
    <t xml:space="preserve">NM_003539.3:c.10C&gt;T   R [CGC] &gt; C [TGC] </t>
  </si>
  <si>
    <t xml:space="preserve">chr6:26189067 </t>
  </si>
  <si>
    <t>rs140430462</t>
  </si>
  <si>
    <t>https://www.ncbi.nlm.nih.gov/snp/rs1175611644</t>
  </si>
  <si>
    <t xml:space="preserve">NP_003537.1:p.Arg4Cys </t>
  </si>
  <si>
    <t xml:space="preserve">NM_003546.2:c.10C&gt;T   R [CGC] &gt; C [TGC]  </t>
  </si>
  <si>
    <t xml:space="preserve">chr6:27873501 </t>
  </si>
  <si>
    <t>rs1175611644</t>
  </si>
  <si>
    <t>R3C</t>
  </si>
  <si>
    <t>https://www.ncbi.nlm.nih.gov/snp/rs374472052</t>
  </si>
  <si>
    <t>NP_068803.1:p.Arg4Cys</t>
  </si>
  <si>
    <t xml:space="preserve">NM_021968.3:c.10C&gt;T   R [CGC] &gt; C [TGC]  </t>
  </si>
  <si>
    <t xml:space="preserve">chr6:27824134 </t>
  </si>
  <si>
    <t>rs374472052</t>
  </si>
  <si>
    <t>https://www.ncbi.nlm.nih.gov/snp/rs746126019</t>
  </si>
  <si>
    <t xml:space="preserve">NP_003533.1:p.Arg4Cys </t>
  </si>
  <si>
    <t xml:space="preserve">NM_003542.3:c.10C&gt;T   R [CGC] &gt; C [TGC]  </t>
  </si>
  <si>
    <t xml:space="preserve">chr6:26103957 </t>
  </si>
  <si>
    <t>rs746126019</t>
  </si>
  <si>
    <t>https://www.ncbi.nlm.nih.gov/snp/rs774444664</t>
  </si>
  <si>
    <t xml:space="preserve">NP_003535.1:p.Arg4Cys </t>
  </si>
  <si>
    <t xml:space="preserve">NM_003544.2:c.10C&gt;T   R [CGC] &gt; C [TGC]  </t>
  </si>
  <si>
    <t xml:space="preserve">chr6:26027243 </t>
  </si>
  <si>
    <t>rs774444664</t>
  </si>
  <si>
    <t>https://www.ncbi.nlm.nih.gov/snp/rs777282065</t>
  </si>
  <si>
    <t>NP_003532.1:p.Gly43Ser</t>
  </si>
  <si>
    <t xml:space="preserve">NM_003541.2:c.127G&gt;A   G [GGC] &gt; S [AGC]  </t>
  </si>
  <si>
    <t xml:space="preserve">chr6:27831401 </t>
  </si>
  <si>
    <t>rs777282065</t>
  </si>
  <si>
    <t>https://www.ncbi.nlm.nih.gov/snp/rs983991408</t>
  </si>
  <si>
    <t>NP_003531.1:p.Gly43Ser</t>
  </si>
  <si>
    <t xml:space="preserve">NM_003540.3:c.127G&gt;A   G [GGC] &gt; S [AGC]  </t>
  </si>
  <si>
    <t xml:space="preserve">chr6:26240552 </t>
  </si>
  <si>
    <t>rs983991408</t>
  </si>
  <si>
    <t>https://www.ncbi.nlm.nih.gov/snp/rs1304286361</t>
  </si>
  <si>
    <t>NP_003534.1:p.Gly43Asp</t>
  </si>
  <si>
    <t xml:space="preserve">NM_003543.3:c.128G&gt;A   G [GGT] &gt; D [GAT]  </t>
  </si>
  <si>
    <t xml:space="preserve">chr6:26285372 </t>
  </si>
  <si>
    <t>rs1304286361</t>
  </si>
  <si>
    <t>https://www.ncbi.nlm.nih.gov/snp/rs761825882</t>
  </si>
  <si>
    <t>NP_068803.1:p.Gly43Cys</t>
  </si>
  <si>
    <t xml:space="preserve">NM_021968.3:c.127G&gt;T   G [GGC] &gt; C [TGC] </t>
  </si>
  <si>
    <t xml:space="preserve">chr6:27824251 </t>
  </si>
  <si>
    <t>rs761825882</t>
  </si>
  <si>
    <t>G42C</t>
  </si>
  <si>
    <t>https://www.ncbi.nlm.nih.gov/snp/rs1051022087</t>
  </si>
  <si>
    <t>NP_778224.1:p.Gly43Ala</t>
  </si>
  <si>
    <t xml:space="preserve">NM_175054.2:c.128G&gt;C   G [GGC] &gt; A [GCC]  </t>
  </si>
  <si>
    <t xml:space="preserve">chr12:14770957 </t>
  </si>
  <si>
    <t>rs1051022087</t>
  </si>
  <si>
    <t>G42A</t>
  </si>
  <si>
    <t>https://www.ncbi.nlm.nih.gov/snp/rs565829180</t>
  </si>
  <si>
    <t>NP_003535.1:p.Asp69Tyr</t>
  </si>
  <si>
    <t xml:space="preserve">NM_003544.2:c.205G&gt;T   D [GAC] &gt; Y [TAC]  </t>
  </si>
  <si>
    <t xml:space="preserve">chr6:26027048 </t>
  </si>
  <si>
    <t>rs565829180</t>
  </si>
  <si>
    <t>D68Y</t>
  </si>
  <si>
    <t>https://www.ncbi.nlm.nih.gov/snp/rs752898898</t>
  </si>
  <si>
    <t>NP_003531.1:p.Asp69Asn</t>
  </si>
  <si>
    <t xml:space="preserve">NM_003540.3:c.205G&gt;A   D [GAC] &gt; N [AAC]  </t>
  </si>
  <si>
    <t xml:space="preserve">chr6:26240630 </t>
  </si>
  <si>
    <t>rs752898898</t>
  </si>
  <si>
    <t>https://www.ncbi.nlm.nih.gov/snp/rs1037257552</t>
  </si>
  <si>
    <t>NP_003486.1:p.Asp69Asn</t>
  </si>
  <si>
    <t xml:space="preserve">NM_003495.2:c.205G&gt;A   D [GAC] &gt; N [AAC]  </t>
  </si>
  <si>
    <t xml:space="preserve">chr6:27139513 </t>
  </si>
  <si>
    <t>rs1037257552</t>
  </si>
  <si>
    <t>D68N</t>
  </si>
  <si>
    <t>https://www.ncbi.nlm.nih.gov/snp/rs1307469214</t>
  </si>
  <si>
    <t>NP_003529.1:p.Asp69Asn</t>
  </si>
  <si>
    <t xml:space="preserve">NM_003538.3:c.205G&gt;A   D [GAC] &gt; N [AAC]  </t>
  </si>
  <si>
    <t xml:space="preserve">chr6:26021883 </t>
  </si>
  <si>
    <t>rs1307469214</t>
  </si>
  <si>
    <t>https://www.ncbi.nlm.nih.gov/snp/rs758089807</t>
  </si>
  <si>
    <t>NP_778224.1:p.Asp69Glu</t>
  </si>
  <si>
    <t xml:space="preserve">NM_175054.2:c.207C&gt;A   D [GAC] &gt; E [GAA]  </t>
  </si>
  <si>
    <t xml:space="preserve">chr12:14770878 </t>
  </si>
  <si>
    <t>rs758089807</t>
  </si>
  <si>
    <t>D68E</t>
  </si>
  <si>
    <t>https://www.ncbi.nlm.nih.gov/snp/rs757570489</t>
  </si>
  <si>
    <t>NP_003534.1:p.Asp69Glu</t>
  </si>
  <si>
    <t xml:space="preserve">NM_003543.3:c.207C&gt;A   D [GAC] &gt; E [GAA]  </t>
  </si>
  <si>
    <t xml:space="preserve">chr6:26285293 </t>
  </si>
  <si>
    <t>rs757570489</t>
  </si>
  <si>
    <t>Frequency (ExAC)</t>
  </si>
  <si>
    <t>Frequency (GnomAD)</t>
  </si>
  <si>
    <t>frequency (TOPMED)</t>
  </si>
  <si>
    <t>Link to dbSNP reference report</t>
  </si>
  <si>
    <t>AA change</t>
  </si>
  <si>
    <t>Base change</t>
  </si>
  <si>
    <t>Paralog</t>
  </si>
  <si>
    <t>location (GRCh38.p12)</t>
  </si>
  <si>
    <t>Variant ID</t>
  </si>
  <si>
    <t>Mutant</t>
  </si>
  <si>
    <t>Average frequency</t>
  </si>
  <si>
    <t>Cumulative Frequency in dbSNP</t>
  </si>
  <si>
    <t>AA Position</t>
  </si>
  <si>
    <t>search for HIST1H4A/B/C/D/E/F/G/H/I/J/K/L, HIST2H4A, HIST4H4</t>
  </si>
  <si>
    <t>https://www.ncbi.nlm.nih.gov/variation/view/?q=HIST1H4</t>
  </si>
  <si>
    <t>Date of Search: 5/25/2019 and 6/1/19</t>
  </si>
  <si>
    <t>dbSNP search for H4 SNPs that occur at R3, G42, D68, R92</t>
  </si>
  <si>
    <t>somatic mutation freq (%):</t>
  </si>
  <si>
    <t>total H4 missense mutations</t>
  </si>
  <si>
    <t>Frequency in cancer</t>
  </si>
  <si>
    <t>R3*</t>
  </si>
  <si>
    <t>D68H</t>
  </si>
  <si>
    <t>R3I</t>
  </si>
  <si>
    <t>R3K</t>
  </si>
  <si>
    <t>R3Q</t>
  </si>
  <si>
    <t>R3T</t>
  </si>
  <si>
    <t>R3W</t>
  </si>
  <si>
    <t>R17*</t>
  </si>
  <si>
    <t>R17G</t>
  </si>
  <si>
    <t>R17L</t>
  </si>
  <si>
    <t>G42*</t>
  </si>
  <si>
    <t>D68*</t>
  </si>
  <si>
    <t>D68F</t>
  </si>
  <si>
    <t>D68G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</si>
</sst>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2"/>
      <color theme="1"/>
      <name val="Courier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ourier"/>
    </font>
    <font>
      <b/>
      <sz val="12"/>
      <name val="Courie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7" fillId="0" borderId="0"/>
    <xf numFmtId="0" fontId="9" fillId="0" borderId="0" applyNumberFormat="0" applyFill="0" applyBorder="0" applyAlignment="0" applyProtection="0"/>
    <xf numFmtId="0" fontId="1" fillId="0" borderId="0"/>
  </cellStyleXfs>
  <cellXfs count="46">
    <xf numFmtId="0" fontId="0" fillId="0" borderId="0" xfId="0"/>
    <xf numFmtId="0" fontId="4" fillId="0" borderId="0" xfId="1" applyFont="1" applyBorder="1"/>
    <xf numFmtId="0" fontId="3" fillId="0" borderId="0" xfId="1" applyBorder="1"/>
    <xf numFmtId="14" fontId="3" fillId="0" borderId="0" xfId="1" applyNumberFormat="1" applyBorder="1"/>
    <xf numFmtId="164" fontId="3" fillId="0" borderId="0" xfId="1" applyNumberFormat="1" applyBorder="1"/>
    <xf numFmtId="0" fontId="5" fillId="0" borderId="0" xfId="1" applyFont="1" applyBorder="1" applyAlignment="1">
      <alignment horizontal="center" wrapText="1"/>
    </xf>
    <xf numFmtId="0" fontId="6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 wrapText="1"/>
    </xf>
    <xf numFmtId="0" fontId="6" fillId="0" borderId="0" xfId="1" applyFont="1" applyBorder="1" applyAlignment="1">
      <alignment horizontal="center" wrapText="1"/>
    </xf>
    <xf numFmtId="0" fontId="8" fillId="0" borderId="0" xfId="2" applyFont="1" applyBorder="1" applyAlignment="1">
      <alignment horizontal="center"/>
    </xf>
    <xf numFmtId="0" fontId="3" fillId="0" borderId="0" xfId="1" applyFill="1" applyBorder="1"/>
    <xf numFmtId="164" fontId="3" fillId="2" borderId="0" xfId="1" applyNumberFormat="1" applyFill="1" applyBorder="1"/>
    <xf numFmtId="0" fontId="9" fillId="0" borderId="0" xfId="3"/>
    <xf numFmtId="0" fontId="2" fillId="0" borderId="0" xfId="1" applyFont="1" applyBorder="1"/>
    <xf numFmtId="0" fontId="2" fillId="0" borderId="0" xfId="1" applyFont="1" applyBorder="1" applyAlignment="1">
      <alignment wrapText="1"/>
    </xf>
    <xf numFmtId="0" fontId="10" fillId="0" borderId="0" xfId="0" applyFont="1"/>
    <xf numFmtId="16" fontId="10" fillId="0" borderId="0" xfId="0" applyNumberFormat="1" applyFont="1"/>
    <xf numFmtId="0" fontId="11" fillId="0" borderId="0" xfId="0" applyFont="1"/>
    <xf numFmtId="0" fontId="6" fillId="0" borderId="0" xfId="4" applyFont="1"/>
    <xf numFmtId="0" fontId="1" fillId="0" borderId="0" xfId="4"/>
    <xf numFmtId="14" fontId="1" fillId="0" borderId="0" xfId="4" applyNumberFormat="1"/>
    <xf numFmtId="0" fontId="6" fillId="0" borderId="0" xfId="4" applyFont="1" applyAlignment="1"/>
    <xf numFmtId="0" fontId="1" fillId="0" borderId="0" xfId="4" applyAlignment="1"/>
    <xf numFmtId="0" fontId="1" fillId="3" borderId="0" xfId="4" applyFill="1" applyAlignment="1"/>
    <xf numFmtId="0" fontId="9" fillId="3" borderId="0" xfId="3" applyFill="1" applyAlignment="1"/>
    <xf numFmtId="0" fontId="4" fillId="0" borderId="0" xfId="4" applyFont="1"/>
    <xf numFmtId="0" fontId="6" fillId="0" borderId="0" xfId="4" applyFont="1" applyAlignment="1">
      <alignment horizontal="right"/>
    </xf>
    <xf numFmtId="0" fontId="1" fillId="4" borderId="1" xfId="4" applyFill="1" applyBorder="1"/>
    <xf numFmtId="0" fontId="12" fillId="3" borderId="0" xfId="4" applyFont="1" applyFill="1" applyAlignment="1"/>
    <xf numFmtId="0" fontId="13" fillId="3" borderId="0" xfId="3" applyFont="1" applyFill="1" applyAlignment="1"/>
    <xf numFmtId="0" fontId="12" fillId="0" borderId="0" xfId="4" applyFont="1" applyAlignment="1"/>
    <xf numFmtId="0" fontId="9" fillId="0" borderId="0" xfId="3" applyAlignment="1"/>
    <xf numFmtId="0" fontId="1" fillId="5" borderId="0" xfId="4" applyFill="1" applyAlignment="1"/>
    <xf numFmtId="0" fontId="9" fillId="5" borderId="0" xfId="3" applyFill="1" applyAlignment="1"/>
    <xf numFmtId="0" fontId="12" fillId="5" borderId="1" xfId="4" applyFont="1" applyFill="1" applyBorder="1"/>
    <xf numFmtId="0" fontId="1" fillId="5" borderId="1" xfId="4" applyFill="1" applyBorder="1"/>
    <xf numFmtId="0" fontId="12" fillId="0" borderId="0" xfId="4" applyFont="1"/>
    <xf numFmtId="0" fontId="12" fillId="5" borderId="0" xfId="4" applyFont="1" applyFill="1" applyAlignment="1"/>
    <xf numFmtId="0" fontId="13" fillId="5" borderId="0" xfId="3" applyFont="1" applyFill="1" applyAlignment="1"/>
    <xf numFmtId="0" fontId="1" fillId="6" borderId="1" xfId="4" applyFill="1" applyBorder="1"/>
    <xf numFmtId="0" fontId="1" fillId="4" borderId="0" xfId="4" applyFill="1" applyAlignment="1"/>
    <xf numFmtId="0" fontId="9" fillId="4" borderId="0" xfId="3" applyFill="1" applyAlignment="1"/>
    <xf numFmtId="0" fontId="1" fillId="3" borderId="1" xfId="4" applyFill="1" applyBorder="1"/>
    <xf numFmtId="0" fontId="12" fillId="3" borderId="1" xfId="4" applyFont="1" applyFill="1" applyBorder="1"/>
    <xf numFmtId="0" fontId="12" fillId="4" borderId="0" xfId="4" applyFont="1" applyFill="1" applyAlignment="1"/>
    <xf numFmtId="0" fontId="13" fillId="4" borderId="0" xfId="3" applyFont="1" applyFill="1" applyAlignment="1"/>
  </cellXfs>
  <cellStyles count="5">
    <cellStyle name="Hyperlink" xfId="3" builtinId="8"/>
    <cellStyle name="Normal" xfId="0" builtinId="0"/>
    <cellStyle name="Normal 2" xfId="1"/>
    <cellStyle name="Normal 2 2" xfId="2"/>
    <cellStyle name="Normal 3" xf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# mutations</c:v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'H4 Summary'!$R$5:$R$106</c:f>
              <c:numCache>
                <c:formatCode>General</c:formatCode>
                <c:ptCount val="10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</c:numCache>
            </c:numRef>
          </c:cat>
          <c:val>
            <c:numRef>
              <c:f>'H4 Summary'!$Q$5:$Q$106</c:f>
              <c:numCache>
                <c:formatCode>General</c:formatCode>
                <c:ptCount val="102"/>
                <c:pt idx="0">
                  <c:v>12</c:v>
                </c:pt>
                <c:pt idx="1">
                  <c:v>6</c:v>
                </c:pt>
                <c:pt idx="2">
                  <c:v>24</c:v>
                </c:pt>
                <c:pt idx="3">
                  <c:v>14</c:v>
                </c:pt>
                <c:pt idx="4">
                  <c:v>3</c:v>
                </c:pt>
                <c:pt idx="5">
                  <c:v>2</c:v>
                </c:pt>
                <c:pt idx="6">
                  <c:v>8</c:v>
                </c:pt>
                <c:pt idx="7">
                  <c:v>5</c:v>
                </c:pt>
                <c:pt idx="8">
                  <c:v>7</c:v>
                </c:pt>
                <c:pt idx="9">
                  <c:v>3</c:v>
                </c:pt>
                <c:pt idx="10">
                  <c:v>7</c:v>
                </c:pt>
                <c:pt idx="11">
                  <c:v>4</c:v>
                </c:pt>
                <c:pt idx="12">
                  <c:v>6</c:v>
                </c:pt>
                <c:pt idx="13">
                  <c:v>12</c:v>
                </c:pt>
                <c:pt idx="14">
                  <c:v>7</c:v>
                </c:pt>
                <c:pt idx="15">
                  <c:v>4</c:v>
                </c:pt>
                <c:pt idx="16">
                  <c:v>16</c:v>
                </c:pt>
                <c:pt idx="17">
                  <c:v>6</c:v>
                </c:pt>
                <c:pt idx="18">
                  <c:v>11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3</c:v>
                </c:pt>
                <c:pt idx="23">
                  <c:v>11</c:v>
                </c:pt>
                <c:pt idx="24">
                  <c:v>7</c:v>
                </c:pt>
                <c:pt idx="25">
                  <c:v>5</c:v>
                </c:pt>
                <c:pt idx="26">
                  <c:v>6</c:v>
                </c:pt>
                <c:pt idx="27">
                  <c:v>11</c:v>
                </c:pt>
                <c:pt idx="28">
                  <c:v>5</c:v>
                </c:pt>
                <c:pt idx="29">
                  <c:v>7</c:v>
                </c:pt>
                <c:pt idx="30">
                  <c:v>3</c:v>
                </c:pt>
                <c:pt idx="31">
                  <c:v>1</c:v>
                </c:pt>
                <c:pt idx="32">
                  <c:v>9</c:v>
                </c:pt>
                <c:pt idx="33">
                  <c:v>5</c:v>
                </c:pt>
                <c:pt idx="34">
                  <c:v>11</c:v>
                </c:pt>
                <c:pt idx="35">
                  <c:v>8</c:v>
                </c:pt>
                <c:pt idx="36">
                  <c:v>4</c:v>
                </c:pt>
                <c:pt idx="37">
                  <c:v>6</c:v>
                </c:pt>
                <c:pt idx="38">
                  <c:v>9</c:v>
                </c:pt>
                <c:pt idx="39">
                  <c:v>7</c:v>
                </c:pt>
                <c:pt idx="40">
                  <c:v>5</c:v>
                </c:pt>
                <c:pt idx="41">
                  <c:v>16</c:v>
                </c:pt>
                <c:pt idx="42">
                  <c:v>1</c:v>
                </c:pt>
                <c:pt idx="43">
                  <c:v>3</c:v>
                </c:pt>
                <c:pt idx="44">
                  <c:v>11</c:v>
                </c:pt>
                <c:pt idx="45">
                  <c:v>3</c:v>
                </c:pt>
                <c:pt idx="46">
                  <c:v>7</c:v>
                </c:pt>
                <c:pt idx="47">
                  <c:v>6</c:v>
                </c:pt>
                <c:pt idx="48">
                  <c:v>8</c:v>
                </c:pt>
                <c:pt idx="49">
                  <c:v>10</c:v>
                </c:pt>
                <c:pt idx="50">
                  <c:v>4</c:v>
                </c:pt>
                <c:pt idx="51">
                  <c:v>14</c:v>
                </c:pt>
                <c:pt idx="52">
                  <c:v>7</c:v>
                </c:pt>
                <c:pt idx="53">
                  <c:v>1</c:v>
                </c:pt>
                <c:pt idx="54">
                  <c:v>9</c:v>
                </c:pt>
                <c:pt idx="55">
                  <c:v>10</c:v>
                </c:pt>
                <c:pt idx="56">
                  <c:v>7</c:v>
                </c:pt>
                <c:pt idx="57">
                  <c:v>5</c:v>
                </c:pt>
                <c:pt idx="58">
                  <c:v>3</c:v>
                </c:pt>
                <c:pt idx="59">
                  <c:v>10</c:v>
                </c:pt>
                <c:pt idx="60">
                  <c:v>6</c:v>
                </c:pt>
                <c:pt idx="61">
                  <c:v>0</c:v>
                </c:pt>
                <c:pt idx="62">
                  <c:v>13</c:v>
                </c:pt>
                <c:pt idx="63">
                  <c:v>3</c:v>
                </c:pt>
                <c:pt idx="64">
                  <c:v>4</c:v>
                </c:pt>
                <c:pt idx="65">
                  <c:v>2</c:v>
                </c:pt>
                <c:pt idx="66">
                  <c:v>12</c:v>
                </c:pt>
                <c:pt idx="67">
                  <c:v>22</c:v>
                </c:pt>
                <c:pt idx="68">
                  <c:v>7</c:v>
                </c:pt>
                <c:pt idx="69">
                  <c:v>6</c:v>
                </c:pt>
                <c:pt idx="70">
                  <c:v>7</c:v>
                </c:pt>
                <c:pt idx="71">
                  <c:v>5</c:v>
                </c:pt>
                <c:pt idx="72">
                  <c:v>6</c:v>
                </c:pt>
                <c:pt idx="73">
                  <c:v>7</c:v>
                </c:pt>
                <c:pt idx="74">
                  <c:v>4</c:v>
                </c:pt>
                <c:pt idx="75">
                  <c:v>6</c:v>
                </c:pt>
                <c:pt idx="76">
                  <c:v>2</c:v>
                </c:pt>
                <c:pt idx="77">
                  <c:v>6</c:v>
                </c:pt>
                <c:pt idx="78">
                  <c:v>7</c:v>
                </c:pt>
                <c:pt idx="79">
                  <c:v>5</c:v>
                </c:pt>
                <c:pt idx="80">
                  <c:v>4</c:v>
                </c:pt>
                <c:pt idx="81">
                  <c:v>4</c:v>
                </c:pt>
                <c:pt idx="82">
                  <c:v>9</c:v>
                </c:pt>
                <c:pt idx="83">
                  <c:v>4</c:v>
                </c:pt>
                <c:pt idx="84">
                  <c:v>6</c:v>
                </c:pt>
                <c:pt idx="85">
                  <c:v>8</c:v>
                </c:pt>
                <c:pt idx="86">
                  <c:v>7</c:v>
                </c:pt>
                <c:pt idx="87">
                  <c:v>2</c:v>
                </c:pt>
                <c:pt idx="88">
                  <c:v>9</c:v>
                </c:pt>
                <c:pt idx="89">
                  <c:v>2</c:v>
                </c:pt>
                <c:pt idx="90">
                  <c:v>4</c:v>
                </c:pt>
                <c:pt idx="91">
                  <c:v>13</c:v>
                </c:pt>
                <c:pt idx="92">
                  <c:v>3</c:v>
                </c:pt>
                <c:pt idx="93">
                  <c:v>8</c:v>
                </c:pt>
                <c:pt idx="94">
                  <c:v>11</c:v>
                </c:pt>
                <c:pt idx="95">
                  <c:v>6</c:v>
                </c:pt>
                <c:pt idx="96">
                  <c:v>5</c:v>
                </c:pt>
                <c:pt idx="97">
                  <c:v>3</c:v>
                </c:pt>
                <c:pt idx="98">
                  <c:v>7</c:v>
                </c:pt>
                <c:pt idx="99">
                  <c:v>4</c:v>
                </c:pt>
                <c:pt idx="100">
                  <c:v>5</c:v>
                </c:pt>
                <c:pt idx="10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FE-4B82-8465-3748EF3D8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141511304"/>
        <c:axId val="-2146623096"/>
      </c:barChart>
      <c:catAx>
        <c:axId val="-2141511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Amino Acid Position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6623096"/>
        <c:crosses val="autoZero"/>
        <c:auto val="1"/>
        <c:lblAlgn val="ctr"/>
        <c:lblOffset val="100"/>
        <c:noMultiLvlLbl val="0"/>
      </c:catAx>
      <c:valAx>
        <c:axId val="-2146623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# Patients with missense mutation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1511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3</xdr:row>
      <xdr:rowOff>0</xdr:rowOff>
    </xdr:from>
    <xdr:to>
      <xdr:col>32</xdr:col>
      <xdr:colOff>0</xdr:colOff>
      <xdr:row>26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ncbi.nlm.nih.gov/snp/rs140430462" TargetMode="External"/><Relationship Id="rId18" Type="http://schemas.openxmlformats.org/officeDocument/2006/relationships/hyperlink" Target="https://www.ncbi.nlm.nih.gov/snp/rs752898898" TargetMode="External"/><Relationship Id="rId26" Type="http://schemas.openxmlformats.org/officeDocument/2006/relationships/hyperlink" Target="https://www.ncbi.nlm.nih.gov/snp/rs754692167" TargetMode="External"/><Relationship Id="rId39" Type="http://schemas.openxmlformats.org/officeDocument/2006/relationships/hyperlink" Target="https://www.ncbi.nlm.nih.gov/snp/rs747356743" TargetMode="External"/><Relationship Id="rId21" Type="http://schemas.openxmlformats.org/officeDocument/2006/relationships/hyperlink" Target="https://www.ncbi.nlm.nih.gov/snp/rs776758136" TargetMode="External"/><Relationship Id="rId34" Type="http://schemas.openxmlformats.org/officeDocument/2006/relationships/hyperlink" Target="https://www.ncbi.nlm.nih.gov/snp/rs781671939" TargetMode="External"/><Relationship Id="rId42" Type="http://schemas.openxmlformats.org/officeDocument/2006/relationships/hyperlink" Target="https://www.ncbi.nlm.nih.gov/snp/rs758089807" TargetMode="External"/><Relationship Id="rId47" Type="http://schemas.openxmlformats.org/officeDocument/2006/relationships/hyperlink" Target="https://www.ncbi.nlm.nih.gov/snp/rs769568169" TargetMode="External"/><Relationship Id="rId50" Type="http://schemas.openxmlformats.org/officeDocument/2006/relationships/hyperlink" Target="https://www.ncbi.nlm.nih.gov/snp/rs563257632" TargetMode="External"/><Relationship Id="rId55" Type="http://schemas.openxmlformats.org/officeDocument/2006/relationships/hyperlink" Target="https://www.ncbi.nlm.nih.gov/snp/rs370419237" TargetMode="External"/><Relationship Id="rId63" Type="http://schemas.openxmlformats.org/officeDocument/2006/relationships/hyperlink" Target="https://www.ncbi.nlm.nih.gov/snp/rs1051022087" TargetMode="External"/><Relationship Id="rId7" Type="http://schemas.openxmlformats.org/officeDocument/2006/relationships/hyperlink" Target="https://www.ncbi.nlm.nih.gov/snp/rs565829180" TargetMode="External"/><Relationship Id="rId2" Type="http://schemas.openxmlformats.org/officeDocument/2006/relationships/hyperlink" Target="https://www.ncbi.nlm.nih.gov/snp/rs753149266" TargetMode="External"/><Relationship Id="rId16" Type="http://schemas.openxmlformats.org/officeDocument/2006/relationships/hyperlink" Target="https://www.ncbi.nlm.nih.gov/snp/rs1252558992" TargetMode="External"/><Relationship Id="rId29" Type="http://schemas.openxmlformats.org/officeDocument/2006/relationships/hyperlink" Target="https://www.ncbi.nlm.nih.gov/snp/rs757221402" TargetMode="External"/><Relationship Id="rId1" Type="http://schemas.openxmlformats.org/officeDocument/2006/relationships/hyperlink" Target="https://www.ncbi.nlm.nih.gov/variation/view/?q=HIST1H4" TargetMode="External"/><Relationship Id="rId6" Type="http://schemas.openxmlformats.org/officeDocument/2006/relationships/hyperlink" Target="https://www.ncbi.nlm.nih.gov/snp/rs1337492576" TargetMode="External"/><Relationship Id="rId11" Type="http://schemas.openxmlformats.org/officeDocument/2006/relationships/hyperlink" Target="https://www.ncbi.nlm.nih.gov/snp/rs1275347395" TargetMode="External"/><Relationship Id="rId24" Type="http://schemas.openxmlformats.org/officeDocument/2006/relationships/hyperlink" Target="https://www.ncbi.nlm.nih.gov/snp/rs778406079" TargetMode="External"/><Relationship Id="rId32" Type="http://schemas.openxmlformats.org/officeDocument/2006/relationships/hyperlink" Target="https://www.ncbi.nlm.nih.gov/snp/rs906388344" TargetMode="External"/><Relationship Id="rId37" Type="http://schemas.openxmlformats.org/officeDocument/2006/relationships/hyperlink" Target="https://www.ncbi.nlm.nih.gov/snp/rs200412707" TargetMode="External"/><Relationship Id="rId40" Type="http://schemas.openxmlformats.org/officeDocument/2006/relationships/hyperlink" Target="https://www.ncbi.nlm.nih.gov/snp/rs1175611644" TargetMode="External"/><Relationship Id="rId45" Type="http://schemas.openxmlformats.org/officeDocument/2006/relationships/hyperlink" Target="https://www.ncbi.nlm.nih.gov/snp/rs779884461" TargetMode="External"/><Relationship Id="rId53" Type="http://schemas.openxmlformats.org/officeDocument/2006/relationships/hyperlink" Target="https://www.ncbi.nlm.nih.gov/snp/rs781671939" TargetMode="External"/><Relationship Id="rId58" Type="http://schemas.openxmlformats.org/officeDocument/2006/relationships/hyperlink" Target="https://www.ncbi.nlm.nih.gov/snp/rs1019994955" TargetMode="External"/><Relationship Id="rId66" Type="http://schemas.openxmlformats.org/officeDocument/2006/relationships/hyperlink" Target="https://www.ncbi.nlm.nih.gov/snp/rs1304286361" TargetMode="External"/><Relationship Id="rId5" Type="http://schemas.openxmlformats.org/officeDocument/2006/relationships/hyperlink" Target="https://www.ncbi.nlm.nih.gov/snp/rs1277696024" TargetMode="External"/><Relationship Id="rId15" Type="http://schemas.openxmlformats.org/officeDocument/2006/relationships/hyperlink" Target="https://www.ncbi.nlm.nih.gov/snp/rs1269274030" TargetMode="External"/><Relationship Id="rId23" Type="http://schemas.openxmlformats.org/officeDocument/2006/relationships/hyperlink" Target="https://www.ncbi.nlm.nih.gov/snp/rs1019994955" TargetMode="External"/><Relationship Id="rId28" Type="http://schemas.openxmlformats.org/officeDocument/2006/relationships/hyperlink" Target="https://www.ncbi.nlm.nih.gov/snp/rs751062963" TargetMode="External"/><Relationship Id="rId36" Type="http://schemas.openxmlformats.org/officeDocument/2006/relationships/hyperlink" Target="https://www.ncbi.nlm.nih.gov/snp/rs772156373" TargetMode="External"/><Relationship Id="rId49" Type="http://schemas.openxmlformats.org/officeDocument/2006/relationships/hyperlink" Target="https://www.ncbi.nlm.nih.gov/snp/rs140430462" TargetMode="External"/><Relationship Id="rId57" Type="http://schemas.openxmlformats.org/officeDocument/2006/relationships/hyperlink" Target="https://www.ncbi.nlm.nih.gov/snp/rs754328775" TargetMode="External"/><Relationship Id="rId61" Type="http://schemas.openxmlformats.org/officeDocument/2006/relationships/hyperlink" Target="https://www.ncbi.nlm.nih.gov/snp/rs757590972" TargetMode="External"/><Relationship Id="rId10" Type="http://schemas.openxmlformats.org/officeDocument/2006/relationships/hyperlink" Target="https://www.ncbi.nlm.nih.gov/snp/rs746126019" TargetMode="External"/><Relationship Id="rId19" Type="http://schemas.openxmlformats.org/officeDocument/2006/relationships/hyperlink" Target="https://www.ncbi.nlm.nih.gov/snp/rs1404473159" TargetMode="External"/><Relationship Id="rId31" Type="http://schemas.openxmlformats.org/officeDocument/2006/relationships/hyperlink" Target="https://www.ncbi.nlm.nih.gov/snp/rs745864614" TargetMode="External"/><Relationship Id="rId44" Type="http://schemas.openxmlformats.org/officeDocument/2006/relationships/hyperlink" Target="https://www.ncbi.nlm.nih.gov/snp/rs1395711427" TargetMode="External"/><Relationship Id="rId52" Type="http://schemas.openxmlformats.org/officeDocument/2006/relationships/hyperlink" Target="https://www.ncbi.nlm.nih.gov/snp/rs757221402" TargetMode="External"/><Relationship Id="rId60" Type="http://schemas.openxmlformats.org/officeDocument/2006/relationships/hyperlink" Target="https://www.ncbi.nlm.nih.gov/snp/rs769568169" TargetMode="External"/><Relationship Id="rId65" Type="http://schemas.openxmlformats.org/officeDocument/2006/relationships/hyperlink" Target="https://www.ncbi.nlm.nih.gov/snp/rs761825882" TargetMode="External"/><Relationship Id="rId4" Type="http://schemas.openxmlformats.org/officeDocument/2006/relationships/hyperlink" Target="https://www.ncbi.nlm.nih.gov/snp/rs904561156" TargetMode="External"/><Relationship Id="rId9" Type="http://schemas.openxmlformats.org/officeDocument/2006/relationships/hyperlink" Target="https://www.ncbi.nlm.nih.gov/snp/rs774444664" TargetMode="External"/><Relationship Id="rId14" Type="http://schemas.openxmlformats.org/officeDocument/2006/relationships/hyperlink" Target="https://www.ncbi.nlm.nih.gov/snp/rs755041622" TargetMode="External"/><Relationship Id="rId22" Type="http://schemas.openxmlformats.org/officeDocument/2006/relationships/hyperlink" Target="https://www.ncbi.nlm.nih.gov/snp/rs1356908389" TargetMode="External"/><Relationship Id="rId27" Type="http://schemas.openxmlformats.org/officeDocument/2006/relationships/hyperlink" Target="https://www.ncbi.nlm.nih.gov/snp/rs563257632" TargetMode="External"/><Relationship Id="rId30" Type="http://schemas.openxmlformats.org/officeDocument/2006/relationships/hyperlink" Target="https://www.ncbi.nlm.nih.gov/snp/rs1037257552" TargetMode="External"/><Relationship Id="rId35" Type="http://schemas.openxmlformats.org/officeDocument/2006/relationships/hyperlink" Target="https://www.ncbi.nlm.nih.gov/snp/rs201947121" TargetMode="External"/><Relationship Id="rId43" Type="http://schemas.openxmlformats.org/officeDocument/2006/relationships/hyperlink" Target="https://www.ncbi.nlm.nih.gov/snp/rs1276622543" TargetMode="External"/><Relationship Id="rId48" Type="http://schemas.openxmlformats.org/officeDocument/2006/relationships/hyperlink" Target="https://www.ncbi.nlm.nih.gov/snp/rs752898898" TargetMode="External"/><Relationship Id="rId56" Type="http://schemas.openxmlformats.org/officeDocument/2006/relationships/hyperlink" Target="https://www.ncbi.nlm.nih.gov/snp/rs749571332" TargetMode="External"/><Relationship Id="rId64" Type="http://schemas.openxmlformats.org/officeDocument/2006/relationships/hyperlink" Target="https://www.ncbi.nlm.nih.gov/snp/rs777282065" TargetMode="External"/><Relationship Id="rId8" Type="http://schemas.openxmlformats.org/officeDocument/2006/relationships/hyperlink" Target="https://www.ncbi.nlm.nih.gov/snp/rs749571332" TargetMode="External"/><Relationship Id="rId51" Type="http://schemas.openxmlformats.org/officeDocument/2006/relationships/hyperlink" Target="https://www.ncbi.nlm.nih.gov/snp/rs772156373" TargetMode="External"/><Relationship Id="rId3" Type="http://schemas.openxmlformats.org/officeDocument/2006/relationships/hyperlink" Target="https://www.ncbi.nlm.nih.gov/snp/rs1307469214" TargetMode="External"/><Relationship Id="rId12" Type="http://schemas.openxmlformats.org/officeDocument/2006/relationships/hyperlink" Target="https://www.ncbi.nlm.nih.gov/snp/rs754328775" TargetMode="External"/><Relationship Id="rId17" Type="http://schemas.openxmlformats.org/officeDocument/2006/relationships/hyperlink" Target="https://www.ncbi.nlm.nih.gov/snp/rs370419237" TargetMode="External"/><Relationship Id="rId25" Type="http://schemas.openxmlformats.org/officeDocument/2006/relationships/hyperlink" Target="https://www.ncbi.nlm.nih.gov/snp/rs757570489" TargetMode="External"/><Relationship Id="rId33" Type="http://schemas.openxmlformats.org/officeDocument/2006/relationships/hyperlink" Target="https://www.ncbi.nlm.nih.gov/snp/rs374472052" TargetMode="External"/><Relationship Id="rId38" Type="http://schemas.openxmlformats.org/officeDocument/2006/relationships/hyperlink" Target="https://www.ncbi.nlm.nih.gov/snp/rs753279577" TargetMode="External"/><Relationship Id="rId46" Type="http://schemas.openxmlformats.org/officeDocument/2006/relationships/hyperlink" Target="https://www.ncbi.nlm.nih.gov/snp/rs757590972" TargetMode="External"/><Relationship Id="rId59" Type="http://schemas.openxmlformats.org/officeDocument/2006/relationships/hyperlink" Target="https://www.ncbi.nlm.nih.gov/snp/rs752107532" TargetMode="External"/><Relationship Id="rId67" Type="http://schemas.openxmlformats.org/officeDocument/2006/relationships/hyperlink" Target="https://www.ncbi.nlm.nih.gov/snp/rs983991408" TargetMode="External"/><Relationship Id="rId20" Type="http://schemas.openxmlformats.org/officeDocument/2006/relationships/hyperlink" Target="https://www.ncbi.nlm.nih.gov/snp/rs1461843662" TargetMode="External"/><Relationship Id="rId41" Type="http://schemas.openxmlformats.org/officeDocument/2006/relationships/hyperlink" Target="https://www.ncbi.nlm.nih.gov/snp/rs981889855" TargetMode="External"/><Relationship Id="rId54" Type="http://schemas.openxmlformats.org/officeDocument/2006/relationships/hyperlink" Target="https://www.ncbi.nlm.nih.gov/snp/rs370419237" TargetMode="External"/><Relationship Id="rId62" Type="http://schemas.openxmlformats.org/officeDocument/2006/relationships/hyperlink" Target="https://www.ncbi.nlm.nih.gov/snp/rs7576214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5"/>
  <sheetViews>
    <sheetView workbookViewId="0">
      <selection activeCell="N107" sqref="N107"/>
    </sheetView>
  </sheetViews>
  <sheetFormatPr defaultColWidth="6.88671875" defaultRowHeight="15" x14ac:dyDescent="0.25"/>
  <cols>
    <col min="1" max="5" width="6.88671875" style="2"/>
    <col min="6" max="6" width="7.44140625" style="2" bestFit="1" customWidth="1"/>
    <col min="7" max="13" width="6.88671875" style="2"/>
    <col min="14" max="14" width="8.77734375" style="2" customWidth="1"/>
    <col min="15" max="15" width="8.33203125" style="2" customWidth="1"/>
    <col min="16" max="16" width="6.88671875" style="2"/>
    <col min="17" max="17" width="10.33203125" style="2" customWidth="1"/>
    <col min="18" max="16384" width="6.88671875" style="2"/>
  </cols>
  <sheetData>
    <row r="1" spans="1:24" x14ac:dyDescent="0.25">
      <c r="A1" s="1" t="s">
        <v>1665</v>
      </c>
      <c r="F1" s="3">
        <v>43616</v>
      </c>
      <c r="Q1" s="2" t="s">
        <v>1666</v>
      </c>
      <c r="S1" s="4">
        <f>AVERAGE(Q5:Q106)</f>
        <v>6.7352941176470589</v>
      </c>
      <c r="U1" s="13" t="s">
        <v>2025</v>
      </c>
      <c r="X1" s="2">
        <f>SUM(B4:O106)</f>
        <v>687</v>
      </c>
    </row>
    <row r="2" spans="1:24" x14ac:dyDescent="0.25">
      <c r="Q2" s="2" t="s">
        <v>1667</v>
      </c>
      <c r="S2" s="4">
        <f>STDEV(Q5:Q106)</f>
        <v>4.114515407839809</v>
      </c>
    </row>
    <row r="3" spans="1:24" ht="45" x14ac:dyDescent="0.25">
      <c r="A3" s="5" t="s">
        <v>1668</v>
      </c>
      <c r="B3" s="6" t="s">
        <v>1669</v>
      </c>
      <c r="C3" s="6" t="s">
        <v>1670</v>
      </c>
      <c r="D3" s="6" t="s">
        <v>1671</v>
      </c>
      <c r="E3" s="6" t="s">
        <v>1672</v>
      </c>
      <c r="F3" s="6" t="s">
        <v>1673</v>
      </c>
      <c r="G3" s="6" t="s">
        <v>1674</v>
      </c>
      <c r="H3" s="6" t="s">
        <v>1675</v>
      </c>
      <c r="I3" s="6" t="s">
        <v>1676</v>
      </c>
      <c r="J3" s="6" t="s">
        <v>1677</v>
      </c>
      <c r="K3" s="6" t="s">
        <v>1678</v>
      </c>
      <c r="L3" s="6" t="s">
        <v>1679</v>
      </c>
      <c r="M3" s="6" t="s">
        <v>1680</v>
      </c>
      <c r="N3" s="6" t="s">
        <v>1681</v>
      </c>
      <c r="O3" s="6" t="s">
        <v>1682</v>
      </c>
      <c r="Q3" s="7" t="s">
        <v>1683</v>
      </c>
      <c r="R3" s="8" t="s">
        <v>1684</v>
      </c>
      <c r="S3" s="6" t="s">
        <v>1685</v>
      </c>
    </row>
    <row r="4" spans="1:24" ht="15.75" x14ac:dyDescent="0.25">
      <c r="A4" s="2">
        <v>1</v>
      </c>
      <c r="P4" s="9"/>
      <c r="Q4" s="2">
        <f>SUM(B4:O4)</f>
        <v>0</v>
      </c>
      <c r="R4" s="2">
        <v>0</v>
      </c>
      <c r="S4" s="4">
        <f>(Q4-6.7)/4.1</f>
        <v>-1.6341463414634148</v>
      </c>
    </row>
    <row r="5" spans="1:24" ht="15.75" x14ac:dyDescent="0.25">
      <c r="A5" s="2">
        <v>2</v>
      </c>
      <c r="B5" s="2">
        <v>2</v>
      </c>
      <c r="C5" s="2">
        <v>1</v>
      </c>
      <c r="F5" s="2">
        <v>2</v>
      </c>
      <c r="H5" s="2">
        <v>1</v>
      </c>
      <c r="I5" s="2">
        <v>2</v>
      </c>
      <c r="L5" s="2">
        <v>1</v>
      </c>
      <c r="M5" s="2">
        <v>1</v>
      </c>
      <c r="N5" s="2">
        <v>1</v>
      </c>
      <c r="O5" s="2">
        <v>1</v>
      </c>
      <c r="P5" s="9"/>
      <c r="Q5" s="2">
        <f t="shared" ref="Q5:Q68" si="0">SUM(B5:O5)</f>
        <v>12</v>
      </c>
      <c r="R5" s="10">
        <v>1</v>
      </c>
      <c r="S5" s="4">
        <f>(Q5-6.7)/4.1</f>
        <v>1.2926829268292683</v>
      </c>
    </row>
    <row r="6" spans="1:24" ht="15.75" x14ac:dyDescent="0.25">
      <c r="A6" s="2">
        <v>3</v>
      </c>
      <c r="E6" s="2">
        <v>2</v>
      </c>
      <c r="G6" s="2">
        <v>1</v>
      </c>
      <c r="K6" s="2">
        <v>2</v>
      </c>
      <c r="L6" s="2">
        <v>1</v>
      </c>
      <c r="P6" s="9"/>
      <c r="Q6" s="2">
        <f t="shared" si="0"/>
        <v>6</v>
      </c>
      <c r="R6" s="2">
        <v>2</v>
      </c>
      <c r="S6" s="4">
        <f t="shared" ref="S6:S69" si="1">(Q6-6.7)/4.1</f>
        <v>-0.17073170731707324</v>
      </c>
    </row>
    <row r="7" spans="1:24" ht="15.75" x14ac:dyDescent="0.25">
      <c r="A7" s="2">
        <v>4</v>
      </c>
      <c r="C7" s="2">
        <v>2</v>
      </c>
      <c r="D7" s="2">
        <v>2</v>
      </c>
      <c r="E7" s="2">
        <v>2</v>
      </c>
      <c r="F7" s="2">
        <v>2</v>
      </c>
      <c r="G7" s="2">
        <v>2</v>
      </c>
      <c r="H7" s="2">
        <v>4</v>
      </c>
      <c r="J7" s="2">
        <v>1</v>
      </c>
      <c r="K7" s="2">
        <v>3</v>
      </c>
      <c r="L7" s="2">
        <v>3</v>
      </c>
      <c r="M7" s="2">
        <v>1</v>
      </c>
      <c r="N7" s="2">
        <v>1</v>
      </c>
      <c r="O7" s="2">
        <v>1</v>
      </c>
      <c r="P7" s="9"/>
      <c r="Q7" s="2">
        <f t="shared" si="0"/>
        <v>24</v>
      </c>
      <c r="R7" s="2">
        <v>3</v>
      </c>
      <c r="S7" s="11">
        <f t="shared" si="1"/>
        <v>4.2195121951219514</v>
      </c>
    </row>
    <row r="8" spans="1:24" x14ac:dyDescent="0.25">
      <c r="A8" s="2">
        <v>5</v>
      </c>
      <c r="B8" s="2">
        <v>1</v>
      </c>
      <c r="C8" s="2">
        <v>2</v>
      </c>
      <c r="F8" s="2">
        <v>4</v>
      </c>
      <c r="K8" s="2">
        <v>2</v>
      </c>
      <c r="L8" s="2">
        <v>3</v>
      </c>
      <c r="M8" s="2">
        <v>1</v>
      </c>
      <c r="N8" s="2">
        <v>1</v>
      </c>
      <c r="Q8" s="2">
        <f t="shared" si="0"/>
        <v>14</v>
      </c>
      <c r="R8" s="2">
        <v>4</v>
      </c>
      <c r="S8" s="4">
        <f t="shared" si="1"/>
        <v>1.7804878048780488</v>
      </c>
    </row>
    <row r="9" spans="1:24" x14ac:dyDescent="0.25">
      <c r="A9" s="2">
        <v>6</v>
      </c>
      <c r="B9" s="2">
        <v>1</v>
      </c>
      <c r="G9" s="2">
        <v>1</v>
      </c>
      <c r="I9" s="2">
        <v>1</v>
      </c>
      <c r="Q9" s="2">
        <f t="shared" si="0"/>
        <v>3</v>
      </c>
      <c r="R9" s="2">
        <v>5</v>
      </c>
      <c r="S9" s="4">
        <f t="shared" si="1"/>
        <v>-0.90243902439024404</v>
      </c>
    </row>
    <row r="10" spans="1:24" x14ac:dyDescent="0.25">
      <c r="A10" s="2">
        <v>7</v>
      </c>
      <c r="G10" s="2">
        <v>1</v>
      </c>
      <c r="N10" s="2">
        <v>1</v>
      </c>
      <c r="Q10" s="2">
        <f t="shared" si="0"/>
        <v>2</v>
      </c>
      <c r="R10" s="2">
        <v>6</v>
      </c>
      <c r="S10" s="4">
        <f t="shared" si="1"/>
        <v>-1.1463414634146343</v>
      </c>
    </row>
    <row r="11" spans="1:24" x14ac:dyDescent="0.25">
      <c r="A11" s="2">
        <v>8</v>
      </c>
      <c r="D11" s="2">
        <v>1</v>
      </c>
      <c r="E11" s="2">
        <v>2</v>
      </c>
      <c r="G11" s="2">
        <v>1</v>
      </c>
      <c r="I11" s="2">
        <v>1</v>
      </c>
      <c r="K11" s="2">
        <v>2</v>
      </c>
      <c r="L11" s="2">
        <v>1</v>
      </c>
      <c r="Q11" s="2">
        <f t="shared" si="0"/>
        <v>8</v>
      </c>
      <c r="R11" s="2">
        <v>7</v>
      </c>
      <c r="S11" s="4">
        <f t="shared" si="1"/>
        <v>0.31707317073170732</v>
      </c>
    </row>
    <row r="12" spans="1:24" x14ac:dyDescent="0.25">
      <c r="A12" s="2">
        <v>9</v>
      </c>
      <c r="E12" s="2">
        <v>2</v>
      </c>
      <c r="F12" s="2">
        <v>1</v>
      </c>
      <c r="J12" s="2">
        <v>1</v>
      </c>
      <c r="L12" s="2">
        <v>1</v>
      </c>
      <c r="Q12" s="2">
        <f t="shared" si="0"/>
        <v>5</v>
      </c>
      <c r="R12" s="10">
        <v>8</v>
      </c>
      <c r="S12" s="4">
        <f t="shared" si="1"/>
        <v>-0.41463414634146351</v>
      </c>
    </row>
    <row r="13" spans="1:24" x14ac:dyDescent="0.25">
      <c r="A13" s="2">
        <v>10</v>
      </c>
      <c r="D13" s="2">
        <v>1</v>
      </c>
      <c r="E13" s="2">
        <v>1</v>
      </c>
      <c r="F13" s="2">
        <v>3</v>
      </c>
      <c r="G13" s="2">
        <v>1</v>
      </c>
      <c r="J13" s="2">
        <v>1</v>
      </c>
      <c r="Q13" s="2">
        <f t="shared" si="0"/>
        <v>7</v>
      </c>
      <c r="R13" s="2">
        <v>9</v>
      </c>
      <c r="S13" s="4">
        <f t="shared" si="1"/>
        <v>7.3170731707317041E-2</v>
      </c>
    </row>
    <row r="14" spans="1:24" x14ac:dyDescent="0.25">
      <c r="A14" s="2">
        <v>11</v>
      </c>
      <c r="D14" s="2">
        <v>1</v>
      </c>
      <c r="M14" s="2">
        <v>1</v>
      </c>
      <c r="O14" s="2">
        <v>1</v>
      </c>
      <c r="Q14" s="2">
        <f t="shared" si="0"/>
        <v>3</v>
      </c>
      <c r="R14" s="2">
        <v>10</v>
      </c>
      <c r="S14" s="4">
        <f t="shared" si="1"/>
        <v>-0.90243902439024404</v>
      </c>
    </row>
    <row r="15" spans="1:24" x14ac:dyDescent="0.25">
      <c r="A15" s="2">
        <v>12</v>
      </c>
      <c r="B15" s="2">
        <v>1</v>
      </c>
      <c r="C15" s="2">
        <v>1</v>
      </c>
      <c r="E15" s="2">
        <v>1</v>
      </c>
      <c r="H15" s="2">
        <v>1</v>
      </c>
      <c r="J15" s="2">
        <v>1</v>
      </c>
      <c r="L15" s="2">
        <v>1</v>
      </c>
      <c r="M15" s="2">
        <v>1</v>
      </c>
      <c r="Q15" s="2">
        <f t="shared" si="0"/>
        <v>7</v>
      </c>
      <c r="R15" s="2">
        <v>11</v>
      </c>
      <c r="S15" s="4">
        <f t="shared" si="1"/>
        <v>7.3170731707317041E-2</v>
      </c>
    </row>
    <row r="16" spans="1:24" x14ac:dyDescent="0.25">
      <c r="A16" s="2">
        <v>13</v>
      </c>
      <c r="C16" s="2">
        <v>1</v>
      </c>
      <c r="J16" s="2">
        <v>1</v>
      </c>
      <c r="L16" s="2">
        <v>1</v>
      </c>
      <c r="M16" s="2">
        <v>1</v>
      </c>
      <c r="Q16" s="2">
        <f t="shared" si="0"/>
        <v>4</v>
      </c>
      <c r="R16" s="2">
        <v>12</v>
      </c>
      <c r="S16" s="4">
        <f t="shared" si="1"/>
        <v>-0.6585365853658538</v>
      </c>
    </row>
    <row r="17" spans="1:19" x14ac:dyDescent="0.25">
      <c r="A17" s="2">
        <v>14</v>
      </c>
      <c r="C17" s="2">
        <v>1</v>
      </c>
      <c r="D17" s="2">
        <v>2</v>
      </c>
      <c r="F17" s="2">
        <v>1</v>
      </c>
      <c r="I17" s="2">
        <v>1</v>
      </c>
      <c r="M17" s="2">
        <v>1</v>
      </c>
      <c r="Q17" s="2">
        <f t="shared" si="0"/>
        <v>6</v>
      </c>
      <c r="R17" s="2">
        <v>13</v>
      </c>
      <c r="S17" s="4">
        <f t="shared" si="1"/>
        <v>-0.17073170731707324</v>
      </c>
    </row>
    <row r="18" spans="1:19" x14ac:dyDescent="0.25">
      <c r="A18" s="2">
        <v>15</v>
      </c>
      <c r="B18" s="2">
        <v>2</v>
      </c>
      <c r="E18" s="2">
        <v>3</v>
      </c>
      <c r="G18" s="2">
        <v>1</v>
      </c>
      <c r="H18" s="2">
        <v>4</v>
      </c>
      <c r="K18" s="2">
        <v>1</v>
      </c>
      <c r="N18" s="2">
        <v>1</v>
      </c>
      <c r="Q18" s="2">
        <f t="shared" si="0"/>
        <v>12</v>
      </c>
      <c r="R18" s="2">
        <v>14</v>
      </c>
      <c r="S18" s="4">
        <f t="shared" si="1"/>
        <v>1.2926829268292683</v>
      </c>
    </row>
    <row r="19" spans="1:19" x14ac:dyDescent="0.25">
      <c r="A19" s="2">
        <v>16</v>
      </c>
      <c r="E19" s="2">
        <v>1</v>
      </c>
      <c r="I19" s="2">
        <v>2</v>
      </c>
      <c r="J19" s="2">
        <v>1</v>
      </c>
      <c r="L19" s="2">
        <v>2</v>
      </c>
      <c r="O19" s="2">
        <v>1</v>
      </c>
      <c r="Q19" s="2">
        <f t="shared" si="0"/>
        <v>7</v>
      </c>
      <c r="R19" s="10">
        <v>15</v>
      </c>
      <c r="S19" s="4">
        <f t="shared" si="1"/>
        <v>7.3170731707317041E-2</v>
      </c>
    </row>
    <row r="20" spans="1:19" x14ac:dyDescent="0.25">
      <c r="A20" s="2">
        <v>17</v>
      </c>
      <c r="C20" s="2">
        <v>1</v>
      </c>
      <c r="I20" s="2">
        <v>1</v>
      </c>
      <c r="L20" s="2">
        <v>1</v>
      </c>
      <c r="M20" s="2">
        <v>1</v>
      </c>
      <c r="Q20" s="2">
        <f t="shared" si="0"/>
        <v>4</v>
      </c>
      <c r="R20" s="2">
        <v>16</v>
      </c>
      <c r="S20" s="4">
        <f t="shared" si="1"/>
        <v>-0.6585365853658538</v>
      </c>
    </row>
    <row r="21" spans="1:19" x14ac:dyDescent="0.25">
      <c r="A21" s="2">
        <v>18</v>
      </c>
      <c r="E21" s="2">
        <v>2</v>
      </c>
      <c r="F21" s="2">
        <v>2</v>
      </c>
      <c r="G21" s="2">
        <v>2</v>
      </c>
      <c r="J21" s="2">
        <v>3</v>
      </c>
      <c r="L21" s="2">
        <v>3</v>
      </c>
      <c r="M21" s="2">
        <v>4</v>
      </c>
      <c r="Q21" s="2">
        <f t="shared" si="0"/>
        <v>16</v>
      </c>
      <c r="R21" s="2">
        <v>17</v>
      </c>
      <c r="S21" s="11">
        <f t="shared" si="1"/>
        <v>2.2682926829268295</v>
      </c>
    </row>
    <row r="22" spans="1:19" x14ac:dyDescent="0.25">
      <c r="A22" s="2">
        <v>19</v>
      </c>
      <c r="D22" s="2">
        <v>1</v>
      </c>
      <c r="E22" s="2">
        <v>1</v>
      </c>
      <c r="I22" s="2">
        <v>1</v>
      </c>
      <c r="L22" s="2">
        <v>1</v>
      </c>
      <c r="M22" s="2">
        <v>1</v>
      </c>
      <c r="O22" s="2">
        <v>1</v>
      </c>
      <c r="Q22" s="2">
        <f t="shared" si="0"/>
        <v>6</v>
      </c>
      <c r="R22" s="2">
        <v>18</v>
      </c>
      <c r="S22" s="4">
        <f t="shared" si="1"/>
        <v>-0.17073170731707324</v>
      </c>
    </row>
    <row r="23" spans="1:19" x14ac:dyDescent="0.25">
      <c r="A23" s="2">
        <v>20</v>
      </c>
      <c r="C23" s="2">
        <v>1</v>
      </c>
      <c r="E23" s="2">
        <v>1</v>
      </c>
      <c r="F23" s="2">
        <v>3</v>
      </c>
      <c r="G23" s="2">
        <v>1</v>
      </c>
      <c r="H23" s="2">
        <v>2</v>
      </c>
      <c r="L23" s="2">
        <v>1</v>
      </c>
      <c r="M23" s="2">
        <v>2</v>
      </c>
      <c r="Q23" s="2">
        <f t="shared" si="0"/>
        <v>11</v>
      </c>
      <c r="R23" s="2">
        <v>19</v>
      </c>
      <c r="S23" s="4">
        <f t="shared" si="1"/>
        <v>1.0487804878048781</v>
      </c>
    </row>
    <row r="24" spans="1:19" x14ac:dyDescent="0.25">
      <c r="A24" s="2">
        <v>21</v>
      </c>
      <c r="E24" s="2">
        <v>1</v>
      </c>
      <c r="H24" s="2">
        <v>1</v>
      </c>
      <c r="Q24" s="2">
        <f t="shared" si="0"/>
        <v>2</v>
      </c>
      <c r="R24" s="2">
        <v>20</v>
      </c>
      <c r="S24" s="4">
        <f t="shared" si="1"/>
        <v>-1.1463414634146343</v>
      </c>
    </row>
    <row r="25" spans="1:19" x14ac:dyDescent="0.25">
      <c r="A25" s="2">
        <v>22</v>
      </c>
      <c r="C25" s="2">
        <v>1</v>
      </c>
      <c r="E25" s="2">
        <v>1</v>
      </c>
      <c r="H25" s="2">
        <v>1</v>
      </c>
      <c r="Q25" s="2">
        <f t="shared" si="0"/>
        <v>3</v>
      </c>
      <c r="R25" s="2">
        <v>21</v>
      </c>
      <c r="S25" s="4">
        <f t="shared" si="1"/>
        <v>-0.90243902439024404</v>
      </c>
    </row>
    <row r="26" spans="1:19" x14ac:dyDescent="0.25">
      <c r="A26" s="2">
        <v>23</v>
      </c>
      <c r="H26" s="2">
        <v>2</v>
      </c>
      <c r="O26" s="2">
        <v>2</v>
      </c>
      <c r="Q26" s="2">
        <f t="shared" si="0"/>
        <v>4</v>
      </c>
      <c r="R26" s="10">
        <v>22</v>
      </c>
      <c r="S26" s="4">
        <f t="shared" si="1"/>
        <v>-0.6585365853658538</v>
      </c>
    </row>
    <row r="27" spans="1:19" x14ac:dyDescent="0.25">
      <c r="A27" s="2">
        <v>24</v>
      </c>
      <c r="D27" s="2">
        <v>1</v>
      </c>
      <c r="H27" s="2">
        <v>1</v>
      </c>
      <c r="K27" s="2">
        <v>1</v>
      </c>
      <c r="Q27" s="2">
        <f t="shared" si="0"/>
        <v>3</v>
      </c>
      <c r="R27" s="2">
        <v>23</v>
      </c>
      <c r="S27" s="4">
        <f t="shared" si="1"/>
        <v>-0.90243902439024404</v>
      </c>
    </row>
    <row r="28" spans="1:19" x14ac:dyDescent="0.25">
      <c r="A28" s="2">
        <v>25</v>
      </c>
      <c r="C28" s="2">
        <v>1</v>
      </c>
      <c r="D28" s="2">
        <v>1</v>
      </c>
      <c r="F28" s="2">
        <v>2</v>
      </c>
      <c r="G28" s="2">
        <v>1</v>
      </c>
      <c r="H28" s="2">
        <v>2</v>
      </c>
      <c r="L28" s="2">
        <v>1</v>
      </c>
      <c r="M28" s="2">
        <v>1</v>
      </c>
      <c r="O28" s="2">
        <v>2</v>
      </c>
      <c r="Q28" s="2">
        <f t="shared" si="0"/>
        <v>11</v>
      </c>
      <c r="R28" s="2">
        <v>24</v>
      </c>
      <c r="S28" s="4">
        <f t="shared" si="1"/>
        <v>1.0487804878048781</v>
      </c>
    </row>
    <row r="29" spans="1:19" x14ac:dyDescent="0.25">
      <c r="A29" s="2">
        <v>26</v>
      </c>
      <c r="C29" s="2">
        <v>1</v>
      </c>
      <c r="E29" s="2">
        <v>1</v>
      </c>
      <c r="F29" s="2">
        <v>2</v>
      </c>
      <c r="H29" s="2">
        <v>2</v>
      </c>
      <c r="J29" s="2">
        <v>1</v>
      </c>
      <c r="Q29" s="2">
        <f t="shared" si="0"/>
        <v>7</v>
      </c>
      <c r="R29" s="2">
        <v>25</v>
      </c>
      <c r="S29" s="4">
        <f t="shared" si="1"/>
        <v>7.3170731707317041E-2</v>
      </c>
    </row>
    <row r="30" spans="1:19" x14ac:dyDescent="0.25">
      <c r="A30" s="2">
        <v>27</v>
      </c>
      <c r="E30" s="2">
        <v>2</v>
      </c>
      <c r="I30" s="2">
        <v>2</v>
      </c>
      <c r="L30" s="2">
        <v>1</v>
      </c>
      <c r="Q30" s="2">
        <f t="shared" si="0"/>
        <v>5</v>
      </c>
      <c r="R30" s="2">
        <v>26</v>
      </c>
      <c r="S30" s="4">
        <f t="shared" si="1"/>
        <v>-0.41463414634146351</v>
      </c>
    </row>
    <row r="31" spans="1:19" x14ac:dyDescent="0.25">
      <c r="A31" s="2">
        <v>28</v>
      </c>
      <c r="B31" s="2">
        <v>1</v>
      </c>
      <c r="C31" s="2">
        <v>2</v>
      </c>
      <c r="H31" s="2">
        <v>1</v>
      </c>
      <c r="M31" s="2">
        <v>2</v>
      </c>
      <c r="Q31" s="2">
        <f t="shared" si="0"/>
        <v>6</v>
      </c>
      <c r="R31" s="2">
        <v>27</v>
      </c>
      <c r="S31" s="4">
        <f t="shared" si="1"/>
        <v>-0.17073170731707324</v>
      </c>
    </row>
    <row r="32" spans="1:19" x14ac:dyDescent="0.25">
      <c r="A32" s="2">
        <v>29</v>
      </c>
      <c r="B32" s="2">
        <v>1</v>
      </c>
      <c r="D32" s="2">
        <v>2</v>
      </c>
      <c r="G32" s="2">
        <v>1</v>
      </c>
      <c r="J32" s="2">
        <v>2</v>
      </c>
      <c r="K32" s="2">
        <v>1</v>
      </c>
      <c r="L32" s="2">
        <v>1</v>
      </c>
      <c r="N32" s="2">
        <v>1</v>
      </c>
      <c r="O32" s="2">
        <v>2</v>
      </c>
      <c r="Q32" s="2">
        <f t="shared" si="0"/>
        <v>11</v>
      </c>
      <c r="R32" s="2">
        <v>28</v>
      </c>
      <c r="S32" s="4">
        <f t="shared" si="1"/>
        <v>1.0487804878048781</v>
      </c>
    </row>
    <row r="33" spans="1:19" x14ac:dyDescent="0.25">
      <c r="A33" s="2">
        <v>30</v>
      </c>
      <c r="B33" s="2">
        <v>2</v>
      </c>
      <c r="E33" s="2">
        <v>1</v>
      </c>
      <c r="F33" s="2">
        <v>1</v>
      </c>
      <c r="G33" s="2">
        <v>1</v>
      </c>
      <c r="Q33" s="2">
        <f t="shared" si="0"/>
        <v>5</v>
      </c>
      <c r="R33" s="10">
        <v>29</v>
      </c>
      <c r="S33" s="4">
        <f t="shared" si="1"/>
        <v>-0.41463414634146351</v>
      </c>
    </row>
    <row r="34" spans="1:19" x14ac:dyDescent="0.25">
      <c r="A34" s="2">
        <v>31</v>
      </c>
      <c r="E34" s="2">
        <v>1</v>
      </c>
      <c r="G34" s="2">
        <v>1</v>
      </c>
      <c r="I34" s="2">
        <v>2</v>
      </c>
      <c r="K34" s="2">
        <v>1</v>
      </c>
      <c r="M34" s="2">
        <v>1</v>
      </c>
      <c r="N34" s="2">
        <v>1</v>
      </c>
      <c r="Q34" s="2">
        <f t="shared" si="0"/>
        <v>7</v>
      </c>
      <c r="R34" s="2">
        <v>30</v>
      </c>
      <c r="S34" s="4">
        <f t="shared" si="1"/>
        <v>7.3170731707317041E-2</v>
      </c>
    </row>
    <row r="35" spans="1:19" x14ac:dyDescent="0.25">
      <c r="A35" s="2">
        <v>32</v>
      </c>
      <c r="E35" s="2">
        <v>1</v>
      </c>
      <c r="K35" s="2">
        <v>1</v>
      </c>
      <c r="N35" s="2">
        <v>1</v>
      </c>
      <c r="Q35" s="2">
        <f t="shared" si="0"/>
        <v>3</v>
      </c>
      <c r="R35" s="2">
        <v>31</v>
      </c>
      <c r="S35" s="4">
        <f t="shared" si="1"/>
        <v>-0.90243902439024404</v>
      </c>
    </row>
    <row r="36" spans="1:19" x14ac:dyDescent="0.25">
      <c r="A36" s="2">
        <v>33</v>
      </c>
      <c r="C36" s="2">
        <v>1</v>
      </c>
      <c r="Q36" s="2">
        <f t="shared" si="0"/>
        <v>1</v>
      </c>
      <c r="R36" s="2">
        <v>32</v>
      </c>
      <c r="S36" s="4">
        <f t="shared" si="1"/>
        <v>-1.3902439024390245</v>
      </c>
    </row>
    <row r="37" spans="1:19" x14ac:dyDescent="0.25">
      <c r="A37" s="2">
        <v>34</v>
      </c>
      <c r="B37" s="2">
        <v>1</v>
      </c>
      <c r="D37" s="2">
        <v>2</v>
      </c>
      <c r="E37" s="2">
        <v>2</v>
      </c>
      <c r="G37" s="2">
        <v>1</v>
      </c>
      <c r="I37" s="2">
        <v>1</v>
      </c>
      <c r="K37" s="2">
        <v>1</v>
      </c>
      <c r="O37" s="2">
        <v>1</v>
      </c>
      <c r="Q37" s="2">
        <f t="shared" si="0"/>
        <v>9</v>
      </c>
      <c r="R37" s="2">
        <v>33</v>
      </c>
      <c r="S37" s="4">
        <f t="shared" si="1"/>
        <v>0.56097560975609762</v>
      </c>
    </row>
    <row r="38" spans="1:19" x14ac:dyDescent="0.25">
      <c r="A38" s="2">
        <v>35</v>
      </c>
      <c r="D38" s="2">
        <v>1</v>
      </c>
      <c r="E38" s="2">
        <v>1</v>
      </c>
      <c r="F38" s="2">
        <v>1</v>
      </c>
      <c r="K38" s="2">
        <v>1</v>
      </c>
      <c r="N38" s="2">
        <v>1</v>
      </c>
      <c r="Q38" s="2">
        <f t="shared" si="0"/>
        <v>5</v>
      </c>
      <c r="R38" s="2">
        <v>34</v>
      </c>
      <c r="S38" s="4">
        <f t="shared" si="1"/>
        <v>-0.41463414634146351</v>
      </c>
    </row>
    <row r="39" spans="1:19" x14ac:dyDescent="0.25">
      <c r="A39" s="2">
        <v>36</v>
      </c>
      <c r="C39" s="2">
        <v>2</v>
      </c>
      <c r="F39" s="2">
        <v>1</v>
      </c>
      <c r="G39" s="2">
        <v>2</v>
      </c>
      <c r="H39" s="2">
        <v>2</v>
      </c>
      <c r="J39" s="2">
        <v>3</v>
      </c>
      <c r="M39" s="2">
        <v>1</v>
      </c>
      <c r="Q39" s="2">
        <f t="shared" si="0"/>
        <v>11</v>
      </c>
      <c r="R39" s="2">
        <v>35</v>
      </c>
      <c r="S39" s="4">
        <f t="shared" si="1"/>
        <v>1.0487804878048781</v>
      </c>
    </row>
    <row r="40" spans="1:19" x14ac:dyDescent="0.25">
      <c r="A40" s="2">
        <v>37</v>
      </c>
      <c r="C40" s="2">
        <v>2</v>
      </c>
      <c r="F40" s="2">
        <v>1</v>
      </c>
      <c r="G40" s="2">
        <v>1</v>
      </c>
      <c r="H40" s="2">
        <v>1</v>
      </c>
      <c r="J40" s="2">
        <v>1</v>
      </c>
      <c r="M40" s="2">
        <v>1</v>
      </c>
      <c r="O40" s="2">
        <v>1</v>
      </c>
      <c r="Q40" s="2">
        <f t="shared" si="0"/>
        <v>8</v>
      </c>
      <c r="R40" s="10">
        <v>36</v>
      </c>
      <c r="S40" s="4">
        <f t="shared" si="1"/>
        <v>0.31707317073170732</v>
      </c>
    </row>
    <row r="41" spans="1:19" x14ac:dyDescent="0.25">
      <c r="A41" s="2">
        <v>38</v>
      </c>
      <c r="C41" s="2">
        <v>2</v>
      </c>
      <c r="F41" s="2">
        <v>2</v>
      </c>
      <c r="Q41" s="2">
        <f t="shared" si="0"/>
        <v>4</v>
      </c>
      <c r="R41" s="2">
        <v>37</v>
      </c>
      <c r="S41" s="4">
        <f t="shared" si="1"/>
        <v>-0.6585365853658538</v>
      </c>
    </row>
    <row r="42" spans="1:19" x14ac:dyDescent="0.25">
      <c r="A42" s="2">
        <v>39</v>
      </c>
      <c r="C42" s="2">
        <v>1</v>
      </c>
      <c r="D42" s="2">
        <v>3</v>
      </c>
      <c r="I42" s="2">
        <v>1</v>
      </c>
      <c r="M42" s="2">
        <v>1</v>
      </c>
      <c r="Q42" s="2">
        <f t="shared" si="0"/>
        <v>6</v>
      </c>
      <c r="R42" s="2">
        <v>38</v>
      </c>
      <c r="S42" s="4">
        <f t="shared" si="1"/>
        <v>-0.17073170731707324</v>
      </c>
    </row>
    <row r="43" spans="1:19" x14ac:dyDescent="0.25">
      <c r="A43" s="2">
        <v>40</v>
      </c>
      <c r="D43" s="2">
        <v>1</v>
      </c>
      <c r="E43" s="2">
        <v>2</v>
      </c>
      <c r="F43" s="2">
        <v>1</v>
      </c>
      <c r="G43" s="2">
        <v>1</v>
      </c>
      <c r="H43" s="2">
        <v>1</v>
      </c>
      <c r="I43" s="2">
        <v>2</v>
      </c>
      <c r="O43" s="2">
        <v>1</v>
      </c>
      <c r="Q43" s="2">
        <f t="shared" si="0"/>
        <v>9</v>
      </c>
      <c r="R43" s="2">
        <v>39</v>
      </c>
      <c r="S43" s="4">
        <f t="shared" si="1"/>
        <v>0.56097560975609762</v>
      </c>
    </row>
    <row r="44" spans="1:19" x14ac:dyDescent="0.25">
      <c r="A44" s="2">
        <v>41</v>
      </c>
      <c r="C44" s="2">
        <v>1</v>
      </c>
      <c r="H44" s="2">
        <v>1</v>
      </c>
      <c r="J44" s="2">
        <v>2</v>
      </c>
      <c r="L44" s="2">
        <v>1</v>
      </c>
      <c r="M44" s="2">
        <v>1</v>
      </c>
      <c r="N44" s="2">
        <v>1</v>
      </c>
      <c r="Q44" s="2">
        <f t="shared" si="0"/>
        <v>7</v>
      </c>
      <c r="R44" s="2">
        <v>40</v>
      </c>
      <c r="S44" s="4">
        <f t="shared" si="1"/>
        <v>7.3170731707317041E-2</v>
      </c>
    </row>
    <row r="45" spans="1:19" x14ac:dyDescent="0.25">
      <c r="A45" s="2">
        <v>42</v>
      </c>
      <c r="D45" s="2">
        <v>2</v>
      </c>
      <c r="E45" s="2">
        <v>1</v>
      </c>
      <c r="I45" s="2">
        <v>1</v>
      </c>
      <c r="J45" s="2">
        <v>1</v>
      </c>
      <c r="Q45" s="2">
        <f t="shared" si="0"/>
        <v>5</v>
      </c>
      <c r="R45" s="2">
        <v>41</v>
      </c>
      <c r="S45" s="4">
        <f t="shared" si="1"/>
        <v>-0.41463414634146351</v>
      </c>
    </row>
    <row r="46" spans="1:19" x14ac:dyDescent="0.25">
      <c r="A46" s="2">
        <v>43</v>
      </c>
      <c r="B46" s="2">
        <v>1</v>
      </c>
      <c r="E46" s="2">
        <v>1</v>
      </c>
      <c r="F46" s="2">
        <v>1</v>
      </c>
      <c r="H46" s="2">
        <v>2</v>
      </c>
      <c r="I46" s="2">
        <v>8</v>
      </c>
      <c r="K46" s="2">
        <v>1</v>
      </c>
      <c r="M46" s="2">
        <v>1</v>
      </c>
      <c r="N46" s="2">
        <v>1</v>
      </c>
      <c r="Q46" s="2">
        <f t="shared" si="0"/>
        <v>16</v>
      </c>
      <c r="R46" s="2">
        <v>42</v>
      </c>
      <c r="S46" s="11">
        <f t="shared" si="1"/>
        <v>2.2682926829268295</v>
      </c>
    </row>
    <row r="47" spans="1:19" x14ac:dyDescent="0.25">
      <c r="A47" s="2">
        <v>44</v>
      </c>
      <c r="J47" s="2">
        <v>1</v>
      </c>
      <c r="Q47" s="2">
        <f t="shared" si="0"/>
        <v>1</v>
      </c>
      <c r="R47" s="10">
        <v>43</v>
      </c>
      <c r="S47" s="4">
        <f t="shared" si="1"/>
        <v>-1.3902439024390245</v>
      </c>
    </row>
    <row r="48" spans="1:19" x14ac:dyDescent="0.25">
      <c r="A48" s="2">
        <v>45</v>
      </c>
      <c r="D48" s="2">
        <v>1</v>
      </c>
      <c r="E48" s="2">
        <v>1</v>
      </c>
      <c r="J48" s="2">
        <v>1</v>
      </c>
      <c r="Q48" s="2">
        <f t="shared" si="0"/>
        <v>3</v>
      </c>
      <c r="R48" s="2">
        <v>44</v>
      </c>
      <c r="S48" s="4">
        <f t="shared" si="1"/>
        <v>-0.90243902439024404</v>
      </c>
    </row>
    <row r="49" spans="1:19" x14ac:dyDescent="0.25">
      <c r="A49" s="2">
        <v>46</v>
      </c>
      <c r="C49" s="2">
        <v>9</v>
      </c>
      <c r="F49" s="2">
        <v>1</v>
      </c>
      <c r="G49" s="2">
        <v>1</v>
      </c>
      <c r="Q49" s="2">
        <f t="shared" si="0"/>
        <v>11</v>
      </c>
      <c r="R49" s="2">
        <v>45</v>
      </c>
      <c r="S49" s="4">
        <f t="shared" si="1"/>
        <v>1.0487804878048781</v>
      </c>
    </row>
    <row r="50" spans="1:19" x14ac:dyDescent="0.25">
      <c r="A50" s="2">
        <v>47</v>
      </c>
      <c r="B50" s="2">
        <v>1</v>
      </c>
      <c r="F50" s="2">
        <v>1</v>
      </c>
      <c r="H50" s="2">
        <v>1</v>
      </c>
      <c r="Q50" s="2">
        <f t="shared" si="0"/>
        <v>3</v>
      </c>
      <c r="R50" s="2">
        <v>46</v>
      </c>
      <c r="S50" s="4">
        <f t="shared" si="1"/>
        <v>-0.90243902439024404</v>
      </c>
    </row>
    <row r="51" spans="1:19" x14ac:dyDescent="0.25">
      <c r="A51" s="2">
        <v>48</v>
      </c>
      <c r="B51" s="2">
        <v>1</v>
      </c>
      <c r="D51" s="2">
        <v>1</v>
      </c>
      <c r="E51" s="2">
        <v>2</v>
      </c>
      <c r="J51" s="2">
        <v>1</v>
      </c>
      <c r="M51" s="2">
        <v>2</v>
      </c>
      <c r="Q51" s="2">
        <f t="shared" si="0"/>
        <v>7</v>
      </c>
      <c r="R51" s="2">
        <v>47</v>
      </c>
      <c r="S51" s="4">
        <f t="shared" si="1"/>
        <v>7.3170731707317041E-2</v>
      </c>
    </row>
    <row r="52" spans="1:19" x14ac:dyDescent="0.25">
      <c r="A52" s="2">
        <v>49</v>
      </c>
      <c r="C52" s="2">
        <v>1</v>
      </c>
      <c r="D52" s="2">
        <v>1</v>
      </c>
      <c r="E52" s="2">
        <v>1</v>
      </c>
      <c r="G52" s="2">
        <v>2</v>
      </c>
      <c r="J52" s="2">
        <v>1</v>
      </c>
      <c r="Q52" s="2">
        <f t="shared" si="0"/>
        <v>6</v>
      </c>
      <c r="R52" s="2">
        <v>48</v>
      </c>
      <c r="S52" s="4">
        <f t="shared" si="1"/>
        <v>-0.17073170731707324</v>
      </c>
    </row>
    <row r="53" spans="1:19" x14ac:dyDescent="0.25">
      <c r="A53" s="2">
        <v>50</v>
      </c>
      <c r="C53" s="2">
        <v>3</v>
      </c>
      <c r="D53" s="2">
        <v>1</v>
      </c>
      <c r="E53" s="2">
        <v>1</v>
      </c>
      <c r="F53" s="2">
        <v>1</v>
      </c>
      <c r="K53" s="2">
        <v>1</v>
      </c>
      <c r="O53" s="2">
        <v>1</v>
      </c>
      <c r="Q53" s="2">
        <f t="shared" si="0"/>
        <v>8</v>
      </c>
      <c r="R53" s="2">
        <v>49</v>
      </c>
      <c r="S53" s="4">
        <f t="shared" si="1"/>
        <v>0.31707317073170732</v>
      </c>
    </row>
    <row r="54" spans="1:19" x14ac:dyDescent="0.25">
      <c r="A54" s="2">
        <v>51</v>
      </c>
      <c r="D54" s="2">
        <v>2</v>
      </c>
      <c r="E54" s="2">
        <v>1</v>
      </c>
      <c r="F54" s="2">
        <v>2</v>
      </c>
      <c r="I54" s="2">
        <v>3</v>
      </c>
      <c r="J54" s="2">
        <v>1</v>
      </c>
      <c r="K54" s="2">
        <v>1</v>
      </c>
      <c r="Q54" s="2">
        <f t="shared" si="0"/>
        <v>10</v>
      </c>
      <c r="R54" s="10">
        <v>50</v>
      </c>
      <c r="S54" s="4">
        <f t="shared" si="1"/>
        <v>0.80487804878048785</v>
      </c>
    </row>
    <row r="55" spans="1:19" x14ac:dyDescent="0.25">
      <c r="A55" s="2">
        <v>52</v>
      </c>
      <c r="H55" s="2">
        <v>2</v>
      </c>
      <c r="I55" s="2">
        <v>2</v>
      </c>
      <c r="Q55" s="2">
        <f t="shared" si="0"/>
        <v>4</v>
      </c>
      <c r="R55" s="2">
        <v>51</v>
      </c>
      <c r="S55" s="4">
        <f t="shared" si="1"/>
        <v>-0.6585365853658538</v>
      </c>
    </row>
    <row r="56" spans="1:19" x14ac:dyDescent="0.25">
      <c r="A56" s="2">
        <v>53</v>
      </c>
      <c r="C56" s="2">
        <v>1</v>
      </c>
      <c r="D56" s="2">
        <v>1</v>
      </c>
      <c r="F56" s="2">
        <v>1</v>
      </c>
      <c r="H56" s="2">
        <v>1</v>
      </c>
      <c r="J56" s="2">
        <v>1</v>
      </c>
      <c r="K56" s="2">
        <v>1</v>
      </c>
      <c r="L56" s="2">
        <v>6</v>
      </c>
      <c r="N56" s="2">
        <v>1</v>
      </c>
      <c r="O56" s="2">
        <v>1</v>
      </c>
      <c r="Q56" s="2">
        <f t="shared" si="0"/>
        <v>14</v>
      </c>
      <c r="R56" s="2">
        <v>52</v>
      </c>
      <c r="S56" s="4">
        <f t="shared" si="1"/>
        <v>1.7804878048780488</v>
      </c>
    </row>
    <row r="57" spans="1:19" x14ac:dyDescent="0.25">
      <c r="A57" s="2">
        <v>54</v>
      </c>
      <c r="C57" s="2">
        <v>2</v>
      </c>
      <c r="E57" s="2">
        <v>1</v>
      </c>
      <c r="F57" s="2">
        <v>1</v>
      </c>
      <c r="J57" s="2">
        <v>1</v>
      </c>
      <c r="L57" s="2">
        <v>1</v>
      </c>
      <c r="M57" s="2">
        <v>1</v>
      </c>
      <c r="Q57" s="2">
        <f t="shared" si="0"/>
        <v>7</v>
      </c>
      <c r="R57" s="2">
        <v>53</v>
      </c>
      <c r="S57" s="4">
        <f t="shared" si="1"/>
        <v>7.3170731707317041E-2</v>
      </c>
    </row>
    <row r="58" spans="1:19" x14ac:dyDescent="0.25">
      <c r="A58" s="2">
        <v>55</v>
      </c>
      <c r="C58" s="2">
        <v>1</v>
      </c>
      <c r="Q58" s="2">
        <f t="shared" si="0"/>
        <v>1</v>
      </c>
      <c r="R58" s="2">
        <v>54</v>
      </c>
      <c r="S58" s="4">
        <f t="shared" si="1"/>
        <v>-1.3902439024390245</v>
      </c>
    </row>
    <row r="59" spans="1:19" x14ac:dyDescent="0.25">
      <c r="A59" s="2">
        <v>56</v>
      </c>
      <c r="B59" s="2">
        <v>1</v>
      </c>
      <c r="C59" s="2">
        <v>1</v>
      </c>
      <c r="D59" s="2">
        <v>1</v>
      </c>
      <c r="F59" s="2">
        <v>2</v>
      </c>
      <c r="G59" s="2">
        <v>1</v>
      </c>
      <c r="H59" s="2">
        <v>1</v>
      </c>
      <c r="J59" s="2">
        <v>1</v>
      </c>
      <c r="N59" s="2">
        <v>1</v>
      </c>
      <c r="Q59" s="2">
        <f t="shared" si="0"/>
        <v>9</v>
      </c>
      <c r="R59" s="2">
        <v>55</v>
      </c>
      <c r="S59" s="4">
        <f t="shared" si="1"/>
        <v>0.56097560975609762</v>
      </c>
    </row>
    <row r="60" spans="1:19" x14ac:dyDescent="0.25">
      <c r="A60" s="2">
        <v>57</v>
      </c>
      <c r="D60" s="2">
        <v>1</v>
      </c>
      <c r="E60" s="2">
        <v>1</v>
      </c>
      <c r="G60" s="2">
        <v>2</v>
      </c>
      <c r="H60" s="2">
        <v>4</v>
      </c>
      <c r="J60" s="2">
        <v>2</v>
      </c>
      <c r="Q60" s="2">
        <f t="shared" si="0"/>
        <v>10</v>
      </c>
      <c r="R60" s="2">
        <v>56</v>
      </c>
      <c r="S60" s="4">
        <f t="shared" si="1"/>
        <v>0.80487804878048785</v>
      </c>
    </row>
    <row r="61" spans="1:19" x14ac:dyDescent="0.25">
      <c r="A61" s="2">
        <v>58</v>
      </c>
      <c r="E61" s="2">
        <v>2</v>
      </c>
      <c r="F61" s="2">
        <v>1</v>
      </c>
      <c r="H61" s="2">
        <v>1</v>
      </c>
      <c r="J61" s="2">
        <v>1</v>
      </c>
      <c r="M61" s="2">
        <v>1</v>
      </c>
      <c r="O61" s="2">
        <v>1</v>
      </c>
      <c r="Q61" s="2">
        <f t="shared" si="0"/>
        <v>7</v>
      </c>
      <c r="R61" s="10">
        <v>57</v>
      </c>
      <c r="S61" s="4">
        <f t="shared" si="1"/>
        <v>7.3170731707317041E-2</v>
      </c>
    </row>
    <row r="62" spans="1:19" x14ac:dyDescent="0.25">
      <c r="A62" s="2">
        <v>59</v>
      </c>
      <c r="C62" s="2">
        <v>1</v>
      </c>
      <c r="G62" s="2">
        <v>1</v>
      </c>
      <c r="K62" s="2">
        <v>1</v>
      </c>
      <c r="N62" s="2">
        <v>1</v>
      </c>
      <c r="O62" s="2">
        <v>1</v>
      </c>
      <c r="Q62" s="2">
        <f t="shared" si="0"/>
        <v>5</v>
      </c>
      <c r="R62" s="2">
        <v>58</v>
      </c>
      <c r="S62" s="4">
        <f t="shared" si="1"/>
        <v>-0.41463414634146351</v>
      </c>
    </row>
    <row r="63" spans="1:19" x14ac:dyDescent="0.25">
      <c r="A63" s="2">
        <v>60</v>
      </c>
      <c r="C63" s="2">
        <v>1</v>
      </c>
      <c r="M63" s="2">
        <v>2</v>
      </c>
      <c r="Q63" s="2">
        <f t="shared" si="0"/>
        <v>3</v>
      </c>
      <c r="R63" s="2">
        <v>59</v>
      </c>
      <c r="S63" s="4">
        <f t="shared" si="1"/>
        <v>-0.90243902439024404</v>
      </c>
    </row>
    <row r="64" spans="1:19" x14ac:dyDescent="0.25">
      <c r="A64" s="2">
        <v>61</v>
      </c>
      <c r="B64" s="2">
        <v>1</v>
      </c>
      <c r="C64" s="2">
        <v>2</v>
      </c>
      <c r="F64" s="2">
        <v>3</v>
      </c>
      <c r="H64" s="2">
        <v>1</v>
      </c>
      <c r="I64" s="2">
        <v>1</v>
      </c>
      <c r="L64" s="2">
        <v>1</v>
      </c>
      <c r="M64" s="2">
        <v>1</v>
      </c>
      <c r="Q64" s="2">
        <f t="shared" si="0"/>
        <v>10</v>
      </c>
      <c r="R64" s="2">
        <v>60</v>
      </c>
      <c r="S64" s="4">
        <f t="shared" si="1"/>
        <v>0.80487804878048785</v>
      </c>
    </row>
    <row r="65" spans="1:19" x14ac:dyDescent="0.25">
      <c r="A65" s="2">
        <v>62</v>
      </c>
      <c r="F65" s="2">
        <v>2</v>
      </c>
      <c r="J65" s="2">
        <v>1</v>
      </c>
      <c r="K65" s="2">
        <v>1</v>
      </c>
      <c r="L65" s="2">
        <v>1</v>
      </c>
      <c r="M65" s="2">
        <v>1</v>
      </c>
      <c r="Q65" s="2">
        <f t="shared" si="0"/>
        <v>6</v>
      </c>
      <c r="R65" s="2">
        <v>61</v>
      </c>
      <c r="S65" s="4">
        <f t="shared" si="1"/>
        <v>-0.17073170731707324</v>
      </c>
    </row>
    <row r="66" spans="1:19" x14ac:dyDescent="0.25">
      <c r="A66" s="2">
        <v>63</v>
      </c>
      <c r="Q66" s="2">
        <f t="shared" si="0"/>
        <v>0</v>
      </c>
      <c r="R66" s="2">
        <v>62</v>
      </c>
      <c r="S66" s="4">
        <f t="shared" si="1"/>
        <v>-1.6341463414634148</v>
      </c>
    </row>
    <row r="67" spans="1:19" x14ac:dyDescent="0.25">
      <c r="A67" s="2">
        <v>64</v>
      </c>
      <c r="E67" s="2">
        <v>2</v>
      </c>
      <c r="F67" s="2">
        <v>1</v>
      </c>
      <c r="G67" s="2">
        <v>1</v>
      </c>
      <c r="I67" s="2">
        <v>1</v>
      </c>
      <c r="J67" s="2">
        <v>3</v>
      </c>
      <c r="K67" s="2">
        <v>1</v>
      </c>
      <c r="L67" s="2">
        <v>2</v>
      </c>
      <c r="M67" s="2">
        <v>1</v>
      </c>
      <c r="O67" s="2">
        <v>1</v>
      </c>
      <c r="Q67" s="2">
        <f t="shared" si="0"/>
        <v>13</v>
      </c>
      <c r="R67" s="2">
        <v>63</v>
      </c>
      <c r="S67" s="4">
        <f t="shared" si="1"/>
        <v>1.5365853658536586</v>
      </c>
    </row>
    <row r="68" spans="1:19" x14ac:dyDescent="0.25">
      <c r="A68" s="2">
        <v>65</v>
      </c>
      <c r="D68" s="2">
        <v>1</v>
      </c>
      <c r="L68" s="2">
        <v>1</v>
      </c>
      <c r="O68" s="2">
        <v>1</v>
      </c>
      <c r="Q68" s="2">
        <f t="shared" si="0"/>
        <v>3</v>
      </c>
      <c r="R68" s="10">
        <v>64</v>
      </c>
      <c r="S68" s="4">
        <f t="shared" si="1"/>
        <v>-0.90243902439024404</v>
      </c>
    </row>
    <row r="69" spans="1:19" x14ac:dyDescent="0.25">
      <c r="A69" s="2">
        <v>66</v>
      </c>
      <c r="F69" s="2">
        <v>1</v>
      </c>
      <c r="I69" s="2">
        <v>1</v>
      </c>
      <c r="M69" s="2">
        <v>1</v>
      </c>
      <c r="O69" s="2">
        <v>1</v>
      </c>
      <c r="Q69" s="2">
        <f t="shared" ref="Q69:Q106" si="2">SUM(B69:O69)</f>
        <v>4</v>
      </c>
      <c r="R69" s="2">
        <v>65</v>
      </c>
      <c r="S69" s="4">
        <f t="shared" si="1"/>
        <v>-0.6585365853658538</v>
      </c>
    </row>
    <row r="70" spans="1:19" x14ac:dyDescent="0.25">
      <c r="A70" s="2">
        <v>67</v>
      </c>
      <c r="H70" s="2">
        <v>2</v>
      </c>
      <c r="Q70" s="2">
        <f t="shared" si="2"/>
        <v>2</v>
      </c>
      <c r="R70" s="2">
        <v>66</v>
      </c>
      <c r="S70" s="4">
        <f t="shared" ref="S70:S106" si="3">(Q70-6.7)/4.1</f>
        <v>-1.1463414634146343</v>
      </c>
    </row>
    <row r="71" spans="1:19" x14ac:dyDescent="0.25">
      <c r="A71" s="2">
        <v>68</v>
      </c>
      <c r="C71" s="2">
        <v>1</v>
      </c>
      <c r="D71" s="2">
        <v>6</v>
      </c>
      <c r="G71" s="2">
        <v>3</v>
      </c>
      <c r="K71" s="2">
        <v>1</v>
      </c>
      <c r="N71" s="2">
        <v>1</v>
      </c>
      <c r="Q71" s="2">
        <f t="shared" si="2"/>
        <v>12</v>
      </c>
      <c r="R71" s="2">
        <v>67</v>
      </c>
      <c r="S71" s="4">
        <f t="shared" si="3"/>
        <v>1.2926829268292683</v>
      </c>
    </row>
    <row r="72" spans="1:19" x14ac:dyDescent="0.25">
      <c r="A72" s="2">
        <v>69</v>
      </c>
      <c r="B72" s="2">
        <v>1</v>
      </c>
      <c r="C72" s="2">
        <v>1</v>
      </c>
      <c r="D72" s="2">
        <v>1</v>
      </c>
      <c r="E72" s="2">
        <v>3</v>
      </c>
      <c r="F72" s="2">
        <v>3</v>
      </c>
      <c r="G72" s="2">
        <v>1</v>
      </c>
      <c r="H72" s="2">
        <v>3</v>
      </c>
      <c r="L72" s="2">
        <v>4</v>
      </c>
      <c r="M72" s="2">
        <v>3</v>
      </c>
      <c r="N72" s="2">
        <v>1</v>
      </c>
      <c r="O72" s="2">
        <v>1</v>
      </c>
      <c r="Q72" s="2">
        <f t="shared" si="2"/>
        <v>22</v>
      </c>
      <c r="R72" s="2">
        <v>68</v>
      </c>
      <c r="S72" s="11">
        <f t="shared" si="3"/>
        <v>3.7317073170731714</v>
      </c>
    </row>
    <row r="73" spans="1:19" x14ac:dyDescent="0.25">
      <c r="A73" s="2">
        <v>70</v>
      </c>
      <c r="B73" s="2">
        <v>1</v>
      </c>
      <c r="C73" s="2">
        <v>2</v>
      </c>
      <c r="E73" s="2">
        <v>1</v>
      </c>
      <c r="H73" s="2">
        <v>1</v>
      </c>
      <c r="I73" s="2">
        <v>2</v>
      </c>
      <c r="Q73" s="2">
        <f t="shared" si="2"/>
        <v>7</v>
      </c>
      <c r="R73" s="2">
        <v>69</v>
      </c>
      <c r="S73" s="4">
        <f t="shared" si="3"/>
        <v>7.3170731707317041E-2</v>
      </c>
    </row>
    <row r="74" spans="1:19" x14ac:dyDescent="0.25">
      <c r="A74" s="2">
        <v>71</v>
      </c>
      <c r="G74" s="2">
        <v>2</v>
      </c>
      <c r="H74" s="2">
        <v>3</v>
      </c>
      <c r="K74" s="2">
        <v>1</v>
      </c>
      <c r="Q74" s="2">
        <f t="shared" si="2"/>
        <v>6</v>
      </c>
      <c r="R74" s="2">
        <v>70</v>
      </c>
      <c r="S74" s="4">
        <f t="shared" si="3"/>
        <v>-0.17073170731707324</v>
      </c>
    </row>
    <row r="75" spans="1:19" x14ac:dyDescent="0.25">
      <c r="A75" s="2">
        <v>72</v>
      </c>
      <c r="C75" s="2">
        <v>1</v>
      </c>
      <c r="F75" s="2">
        <v>2</v>
      </c>
      <c r="J75" s="2">
        <v>1</v>
      </c>
      <c r="K75" s="2">
        <v>1</v>
      </c>
      <c r="M75" s="2">
        <v>1</v>
      </c>
      <c r="O75" s="2">
        <v>1</v>
      </c>
      <c r="Q75" s="2">
        <f t="shared" si="2"/>
        <v>7</v>
      </c>
      <c r="R75" s="10">
        <v>71</v>
      </c>
      <c r="S75" s="4">
        <f t="shared" si="3"/>
        <v>7.3170731707317041E-2</v>
      </c>
    </row>
    <row r="76" spans="1:19" x14ac:dyDescent="0.25">
      <c r="A76" s="2">
        <v>73</v>
      </c>
      <c r="B76" s="2">
        <v>2</v>
      </c>
      <c r="C76" s="2">
        <v>1</v>
      </c>
      <c r="J76" s="2">
        <v>2</v>
      </c>
      <c r="Q76" s="2">
        <f t="shared" si="2"/>
        <v>5</v>
      </c>
      <c r="R76" s="2">
        <v>72</v>
      </c>
      <c r="S76" s="4">
        <f t="shared" si="3"/>
        <v>-0.41463414634146351</v>
      </c>
    </row>
    <row r="77" spans="1:19" x14ac:dyDescent="0.25">
      <c r="A77" s="2">
        <v>74</v>
      </c>
      <c r="E77" s="2">
        <v>1</v>
      </c>
      <c r="F77" s="2">
        <v>1</v>
      </c>
      <c r="J77" s="2">
        <v>1</v>
      </c>
      <c r="K77" s="2">
        <v>2</v>
      </c>
      <c r="L77" s="2">
        <v>1</v>
      </c>
      <c r="Q77" s="2">
        <f t="shared" si="2"/>
        <v>6</v>
      </c>
      <c r="R77" s="2">
        <v>73</v>
      </c>
      <c r="S77" s="4">
        <f t="shared" si="3"/>
        <v>-0.17073170731707324</v>
      </c>
    </row>
    <row r="78" spans="1:19" x14ac:dyDescent="0.25">
      <c r="A78" s="2">
        <v>75</v>
      </c>
      <c r="E78" s="2">
        <v>1</v>
      </c>
      <c r="G78" s="2">
        <v>1</v>
      </c>
      <c r="I78" s="2">
        <v>2</v>
      </c>
      <c r="J78" s="2">
        <v>1</v>
      </c>
      <c r="K78" s="2">
        <v>1</v>
      </c>
      <c r="O78" s="2">
        <v>1</v>
      </c>
      <c r="Q78" s="2">
        <f t="shared" si="2"/>
        <v>7</v>
      </c>
      <c r="R78" s="2">
        <v>74</v>
      </c>
      <c r="S78" s="4">
        <f t="shared" si="3"/>
        <v>7.3170731707317041E-2</v>
      </c>
    </row>
    <row r="79" spans="1:19" x14ac:dyDescent="0.25">
      <c r="A79" s="2">
        <v>76</v>
      </c>
      <c r="C79" s="2">
        <v>1</v>
      </c>
      <c r="F79" s="2">
        <v>1</v>
      </c>
      <c r="J79" s="2">
        <v>2</v>
      </c>
      <c r="Q79" s="2">
        <f t="shared" si="2"/>
        <v>4</v>
      </c>
      <c r="R79" s="2">
        <v>75</v>
      </c>
      <c r="S79" s="4">
        <f t="shared" si="3"/>
        <v>-0.6585365853658538</v>
      </c>
    </row>
    <row r="80" spans="1:19" x14ac:dyDescent="0.25">
      <c r="A80" s="2">
        <v>77</v>
      </c>
      <c r="C80" s="2">
        <v>1</v>
      </c>
      <c r="F80" s="2">
        <v>3</v>
      </c>
      <c r="G80" s="2">
        <v>1</v>
      </c>
      <c r="N80" s="2">
        <v>1</v>
      </c>
      <c r="Q80" s="2">
        <f t="shared" si="2"/>
        <v>6</v>
      </c>
      <c r="R80" s="2">
        <v>76</v>
      </c>
      <c r="S80" s="4">
        <f t="shared" si="3"/>
        <v>-0.17073170731707324</v>
      </c>
    </row>
    <row r="81" spans="1:19" x14ac:dyDescent="0.25">
      <c r="A81" s="2">
        <v>78</v>
      </c>
      <c r="E81" s="2">
        <v>1</v>
      </c>
      <c r="H81" s="2">
        <v>1</v>
      </c>
      <c r="Q81" s="2">
        <f t="shared" si="2"/>
        <v>2</v>
      </c>
      <c r="R81" s="2">
        <v>77</v>
      </c>
      <c r="S81" s="4">
        <f t="shared" si="3"/>
        <v>-1.1463414634146343</v>
      </c>
    </row>
    <row r="82" spans="1:19" x14ac:dyDescent="0.25">
      <c r="A82" s="2">
        <v>79</v>
      </c>
      <c r="C82" s="2">
        <v>1</v>
      </c>
      <c r="F82" s="2">
        <v>1</v>
      </c>
      <c r="G82" s="2">
        <v>1</v>
      </c>
      <c r="H82" s="2">
        <v>2</v>
      </c>
      <c r="K82" s="2">
        <v>1</v>
      </c>
      <c r="Q82" s="2">
        <f t="shared" si="2"/>
        <v>6</v>
      </c>
      <c r="R82" s="10">
        <v>78</v>
      </c>
      <c r="S82" s="4">
        <f t="shared" si="3"/>
        <v>-0.17073170731707324</v>
      </c>
    </row>
    <row r="83" spans="1:19" x14ac:dyDescent="0.25">
      <c r="A83" s="2">
        <v>80</v>
      </c>
      <c r="C83" s="2">
        <v>1</v>
      </c>
      <c r="E83" s="2">
        <v>1</v>
      </c>
      <c r="F83" s="2">
        <v>2</v>
      </c>
      <c r="L83" s="2">
        <v>2</v>
      </c>
      <c r="O83" s="2">
        <v>1</v>
      </c>
      <c r="Q83" s="2">
        <f t="shared" si="2"/>
        <v>7</v>
      </c>
      <c r="R83" s="2">
        <v>79</v>
      </c>
      <c r="S83" s="4">
        <f t="shared" si="3"/>
        <v>7.3170731707317041E-2</v>
      </c>
    </row>
    <row r="84" spans="1:19" x14ac:dyDescent="0.25">
      <c r="A84" s="2">
        <v>81</v>
      </c>
      <c r="C84" s="2">
        <v>2</v>
      </c>
      <c r="D84" s="2">
        <v>1</v>
      </c>
      <c r="F84" s="2">
        <v>1</v>
      </c>
      <c r="L84" s="2">
        <v>1</v>
      </c>
      <c r="Q84" s="2">
        <f t="shared" si="2"/>
        <v>5</v>
      </c>
      <c r="R84" s="2">
        <v>80</v>
      </c>
      <c r="S84" s="4">
        <f t="shared" si="3"/>
        <v>-0.41463414634146351</v>
      </c>
    </row>
    <row r="85" spans="1:19" x14ac:dyDescent="0.25">
      <c r="A85" s="2">
        <v>82</v>
      </c>
      <c r="C85" s="2">
        <v>2</v>
      </c>
      <c r="E85" s="2">
        <v>1</v>
      </c>
      <c r="N85" s="2">
        <v>1</v>
      </c>
      <c r="Q85" s="2">
        <f t="shared" si="2"/>
        <v>4</v>
      </c>
      <c r="R85" s="2">
        <v>81</v>
      </c>
      <c r="S85" s="4">
        <f t="shared" si="3"/>
        <v>-0.6585365853658538</v>
      </c>
    </row>
    <row r="86" spans="1:19" x14ac:dyDescent="0.25">
      <c r="A86" s="2">
        <v>83</v>
      </c>
      <c r="E86" s="2">
        <v>1</v>
      </c>
      <c r="I86" s="2">
        <v>1</v>
      </c>
      <c r="K86" s="2">
        <v>1</v>
      </c>
      <c r="L86" s="2">
        <v>1</v>
      </c>
      <c r="Q86" s="2">
        <f t="shared" si="2"/>
        <v>4</v>
      </c>
      <c r="R86" s="2">
        <v>82</v>
      </c>
      <c r="S86" s="4">
        <f t="shared" si="3"/>
        <v>-0.6585365853658538</v>
      </c>
    </row>
    <row r="87" spans="1:19" x14ac:dyDescent="0.25">
      <c r="A87" s="2">
        <v>84</v>
      </c>
      <c r="D87" s="2">
        <v>1</v>
      </c>
      <c r="E87" s="2">
        <v>3</v>
      </c>
      <c r="G87" s="2">
        <v>1</v>
      </c>
      <c r="H87" s="2">
        <v>2</v>
      </c>
      <c r="J87" s="2">
        <v>1</v>
      </c>
      <c r="M87" s="2">
        <v>1</v>
      </c>
      <c r="Q87" s="2">
        <f t="shared" si="2"/>
        <v>9</v>
      </c>
      <c r="R87" s="2">
        <v>83</v>
      </c>
      <c r="S87" s="4">
        <f t="shared" si="3"/>
        <v>0.56097560975609762</v>
      </c>
    </row>
    <row r="88" spans="1:19" x14ac:dyDescent="0.25">
      <c r="A88" s="2">
        <v>85</v>
      </c>
      <c r="J88" s="2">
        <v>1</v>
      </c>
      <c r="K88" s="2">
        <v>1</v>
      </c>
      <c r="M88" s="2">
        <v>2</v>
      </c>
      <c r="Q88" s="2">
        <f t="shared" si="2"/>
        <v>4</v>
      </c>
      <c r="R88" s="2">
        <v>84</v>
      </c>
      <c r="S88" s="4">
        <f t="shared" si="3"/>
        <v>-0.6585365853658538</v>
      </c>
    </row>
    <row r="89" spans="1:19" x14ac:dyDescent="0.25">
      <c r="A89" s="2">
        <v>86</v>
      </c>
      <c r="C89" s="2">
        <v>2</v>
      </c>
      <c r="F89" s="2">
        <v>1</v>
      </c>
      <c r="L89" s="2">
        <v>1</v>
      </c>
      <c r="M89" s="2">
        <v>1</v>
      </c>
      <c r="O89" s="2">
        <v>1</v>
      </c>
      <c r="Q89" s="2">
        <f t="shared" si="2"/>
        <v>6</v>
      </c>
      <c r="R89" s="10">
        <v>85</v>
      </c>
      <c r="S89" s="4">
        <f t="shared" si="3"/>
        <v>-0.17073170731707324</v>
      </c>
    </row>
    <row r="90" spans="1:19" x14ac:dyDescent="0.25">
      <c r="A90" s="2">
        <v>87</v>
      </c>
      <c r="H90" s="2">
        <v>4</v>
      </c>
      <c r="J90" s="2">
        <v>2</v>
      </c>
      <c r="L90" s="2">
        <v>2</v>
      </c>
      <c r="Q90" s="2">
        <f t="shared" si="2"/>
        <v>8</v>
      </c>
      <c r="R90" s="2">
        <v>86</v>
      </c>
      <c r="S90" s="4">
        <f t="shared" si="3"/>
        <v>0.31707317073170732</v>
      </c>
    </row>
    <row r="91" spans="1:19" x14ac:dyDescent="0.25">
      <c r="A91" s="2">
        <v>88</v>
      </c>
      <c r="D91" s="2">
        <v>1</v>
      </c>
      <c r="I91" s="2">
        <v>1</v>
      </c>
      <c r="J91" s="2">
        <v>1</v>
      </c>
      <c r="L91" s="2">
        <v>1</v>
      </c>
      <c r="M91" s="2">
        <v>1</v>
      </c>
      <c r="N91" s="2">
        <v>1</v>
      </c>
      <c r="O91" s="2">
        <v>1</v>
      </c>
      <c r="Q91" s="2">
        <f t="shared" si="2"/>
        <v>7</v>
      </c>
      <c r="R91" s="2">
        <v>87</v>
      </c>
      <c r="S91" s="4">
        <f t="shared" si="3"/>
        <v>7.3170731707317041E-2</v>
      </c>
    </row>
    <row r="92" spans="1:19" x14ac:dyDescent="0.25">
      <c r="A92" s="2">
        <v>89</v>
      </c>
      <c r="C92" s="2">
        <v>1</v>
      </c>
      <c r="D92" s="2">
        <v>1</v>
      </c>
      <c r="Q92" s="2">
        <f t="shared" si="2"/>
        <v>2</v>
      </c>
      <c r="R92" s="2">
        <v>88</v>
      </c>
      <c r="S92" s="4">
        <f t="shared" si="3"/>
        <v>-1.1463414634146343</v>
      </c>
    </row>
    <row r="93" spans="1:19" x14ac:dyDescent="0.25">
      <c r="A93" s="2">
        <v>90</v>
      </c>
      <c r="B93" s="2">
        <v>1</v>
      </c>
      <c r="F93" s="2">
        <v>2</v>
      </c>
      <c r="H93" s="2">
        <v>1</v>
      </c>
      <c r="I93" s="2">
        <v>1</v>
      </c>
      <c r="J93" s="2">
        <v>2</v>
      </c>
      <c r="L93" s="2">
        <v>2</v>
      </c>
      <c r="Q93" s="2">
        <f t="shared" si="2"/>
        <v>9</v>
      </c>
      <c r="R93" s="2">
        <v>89</v>
      </c>
      <c r="S93" s="4">
        <f t="shared" si="3"/>
        <v>0.56097560975609762</v>
      </c>
    </row>
    <row r="94" spans="1:19" x14ac:dyDescent="0.25">
      <c r="A94" s="2">
        <v>91</v>
      </c>
      <c r="B94" s="2">
        <v>1</v>
      </c>
      <c r="F94" s="2">
        <v>1</v>
      </c>
      <c r="Q94" s="2">
        <f t="shared" si="2"/>
        <v>2</v>
      </c>
      <c r="R94" s="2">
        <v>90</v>
      </c>
      <c r="S94" s="4">
        <f t="shared" si="3"/>
        <v>-1.1463414634146343</v>
      </c>
    </row>
    <row r="95" spans="1:19" x14ac:dyDescent="0.25">
      <c r="A95" s="2">
        <v>92</v>
      </c>
      <c r="C95" s="2">
        <v>1</v>
      </c>
      <c r="F95" s="2">
        <v>3</v>
      </c>
      <c r="Q95" s="2">
        <f t="shared" si="2"/>
        <v>4</v>
      </c>
      <c r="R95" s="2">
        <v>91</v>
      </c>
      <c r="S95" s="4">
        <f t="shared" si="3"/>
        <v>-0.6585365853658538</v>
      </c>
    </row>
    <row r="96" spans="1:19" x14ac:dyDescent="0.25">
      <c r="A96" s="2">
        <v>93</v>
      </c>
      <c r="B96" s="2">
        <v>1</v>
      </c>
      <c r="D96" s="2">
        <v>1</v>
      </c>
      <c r="E96" s="2">
        <v>1</v>
      </c>
      <c r="F96" s="2">
        <v>4</v>
      </c>
      <c r="G96" s="2">
        <v>2</v>
      </c>
      <c r="H96" s="2">
        <v>3</v>
      </c>
      <c r="I96" s="2">
        <v>1</v>
      </c>
      <c r="Q96" s="2">
        <f t="shared" si="2"/>
        <v>13</v>
      </c>
      <c r="R96" s="10">
        <v>92</v>
      </c>
      <c r="S96" s="4">
        <f>(Q96-6.7)/4.1</f>
        <v>1.5365853658536586</v>
      </c>
    </row>
    <row r="97" spans="1:19" x14ac:dyDescent="0.25">
      <c r="A97" s="2">
        <v>94</v>
      </c>
      <c r="D97" s="2">
        <v>1</v>
      </c>
      <c r="G97" s="2">
        <v>1</v>
      </c>
      <c r="H97" s="2">
        <v>1</v>
      </c>
      <c r="Q97" s="2">
        <f t="shared" si="2"/>
        <v>3</v>
      </c>
      <c r="R97" s="2">
        <v>93</v>
      </c>
      <c r="S97" s="4">
        <f t="shared" si="3"/>
        <v>-0.90243902439024404</v>
      </c>
    </row>
    <row r="98" spans="1:19" x14ac:dyDescent="0.25">
      <c r="A98" s="2">
        <v>95</v>
      </c>
      <c r="E98" s="2">
        <v>1</v>
      </c>
      <c r="F98" s="2">
        <v>3</v>
      </c>
      <c r="G98" s="2">
        <v>1</v>
      </c>
      <c r="L98" s="2">
        <v>2</v>
      </c>
      <c r="O98" s="2">
        <v>1</v>
      </c>
      <c r="Q98" s="2">
        <f t="shared" si="2"/>
        <v>8</v>
      </c>
      <c r="R98" s="2">
        <v>94</v>
      </c>
      <c r="S98" s="4">
        <f t="shared" si="3"/>
        <v>0.31707317073170732</v>
      </c>
    </row>
    <row r="99" spans="1:19" x14ac:dyDescent="0.25">
      <c r="A99" s="2">
        <v>96</v>
      </c>
      <c r="E99" s="2">
        <v>1</v>
      </c>
      <c r="F99" s="2">
        <v>1</v>
      </c>
      <c r="G99" s="2">
        <v>3</v>
      </c>
      <c r="H99" s="2">
        <v>2</v>
      </c>
      <c r="I99" s="2">
        <v>1</v>
      </c>
      <c r="K99" s="2">
        <v>1</v>
      </c>
      <c r="L99" s="2">
        <v>1</v>
      </c>
      <c r="N99" s="2">
        <v>1</v>
      </c>
      <c r="Q99" s="2">
        <f t="shared" si="2"/>
        <v>11</v>
      </c>
      <c r="R99" s="2">
        <v>95</v>
      </c>
      <c r="S99" s="4">
        <f t="shared" si="3"/>
        <v>1.0487804878048781</v>
      </c>
    </row>
    <row r="100" spans="1:19" x14ac:dyDescent="0.25">
      <c r="A100" s="2">
        <v>97</v>
      </c>
      <c r="F100" s="2">
        <v>1</v>
      </c>
      <c r="G100" s="2">
        <v>1</v>
      </c>
      <c r="H100" s="2">
        <v>2</v>
      </c>
      <c r="I100" s="2">
        <v>1</v>
      </c>
      <c r="M100" s="2">
        <v>1</v>
      </c>
      <c r="Q100" s="2">
        <f t="shared" si="2"/>
        <v>6</v>
      </c>
      <c r="R100" s="2">
        <v>96</v>
      </c>
      <c r="S100" s="4">
        <f t="shared" si="3"/>
        <v>-0.17073170731707324</v>
      </c>
    </row>
    <row r="101" spans="1:19" x14ac:dyDescent="0.25">
      <c r="A101" s="2">
        <v>98</v>
      </c>
      <c r="F101" s="2">
        <v>2</v>
      </c>
      <c r="H101" s="2">
        <v>1</v>
      </c>
      <c r="I101" s="2">
        <v>1</v>
      </c>
      <c r="N101" s="2">
        <v>1</v>
      </c>
      <c r="Q101" s="2">
        <f t="shared" si="2"/>
        <v>5</v>
      </c>
      <c r="R101" s="2">
        <v>97</v>
      </c>
      <c r="S101" s="4">
        <f t="shared" si="3"/>
        <v>-0.41463414634146351</v>
      </c>
    </row>
    <row r="102" spans="1:19" x14ac:dyDescent="0.25">
      <c r="A102" s="2">
        <v>99</v>
      </c>
      <c r="E102" s="2">
        <v>2</v>
      </c>
      <c r="K102" s="2">
        <v>1</v>
      </c>
      <c r="Q102" s="2">
        <f t="shared" si="2"/>
        <v>3</v>
      </c>
      <c r="R102" s="2">
        <v>98</v>
      </c>
      <c r="S102" s="4">
        <f t="shared" si="3"/>
        <v>-0.90243902439024404</v>
      </c>
    </row>
    <row r="103" spans="1:19" x14ac:dyDescent="0.25">
      <c r="A103" s="2">
        <v>100</v>
      </c>
      <c r="D103" s="2">
        <v>1</v>
      </c>
      <c r="G103" s="2">
        <v>1</v>
      </c>
      <c r="J103" s="2">
        <v>2</v>
      </c>
      <c r="K103" s="2">
        <v>1</v>
      </c>
      <c r="O103" s="2">
        <v>2</v>
      </c>
      <c r="Q103" s="2">
        <f t="shared" si="2"/>
        <v>7</v>
      </c>
      <c r="R103" s="10">
        <v>99</v>
      </c>
      <c r="S103" s="4">
        <f t="shared" si="3"/>
        <v>7.3170731707317041E-2</v>
      </c>
    </row>
    <row r="104" spans="1:19" x14ac:dyDescent="0.25">
      <c r="A104" s="2">
        <v>101</v>
      </c>
      <c r="D104" s="2">
        <v>1</v>
      </c>
      <c r="E104" s="2">
        <v>1</v>
      </c>
      <c r="F104" s="2">
        <v>1</v>
      </c>
      <c r="J104" s="2">
        <v>1</v>
      </c>
      <c r="Q104" s="2">
        <f t="shared" si="2"/>
        <v>4</v>
      </c>
      <c r="R104" s="2">
        <v>100</v>
      </c>
      <c r="S104" s="4">
        <f t="shared" si="3"/>
        <v>-0.6585365853658538</v>
      </c>
    </row>
    <row r="105" spans="1:19" x14ac:dyDescent="0.25">
      <c r="A105" s="2">
        <v>102</v>
      </c>
      <c r="E105" s="2">
        <v>2</v>
      </c>
      <c r="J105" s="2">
        <v>1</v>
      </c>
      <c r="L105" s="2">
        <v>2</v>
      </c>
      <c r="Q105" s="2">
        <f t="shared" si="2"/>
        <v>5</v>
      </c>
      <c r="R105" s="2">
        <v>101</v>
      </c>
      <c r="S105" s="4">
        <f t="shared" si="3"/>
        <v>-0.41463414634146351</v>
      </c>
    </row>
    <row r="106" spans="1:19" x14ac:dyDescent="0.25">
      <c r="A106" s="10">
        <v>103</v>
      </c>
      <c r="B106" s="2">
        <v>1</v>
      </c>
      <c r="C106" s="2">
        <v>1</v>
      </c>
      <c r="E106" s="2">
        <v>1</v>
      </c>
      <c r="I106" s="2">
        <v>1</v>
      </c>
      <c r="J106" s="2">
        <v>2</v>
      </c>
      <c r="K106" s="2">
        <v>1</v>
      </c>
      <c r="M106" s="2">
        <v>1</v>
      </c>
      <c r="N106" s="2">
        <v>1</v>
      </c>
      <c r="Q106" s="2">
        <f t="shared" si="2"/>
        <v>9</v>
      </c>
      <c r="R106" s="2">
        <v>102</v>
      </c>
      <c r="S106" s="4">
        <f t="shared" si="3"/>
        <v>0.56097560975609762</v>
      </c>
    </row>
    <row r="107" spans="1:19" ht="60" x14ac:dyDescent="0.25">
      <c r="A107" s="14" t="s">
        <v>2024</v>
      </c>
      <c r="B107" s="2">
        <v>0.2</v>
      </c>
      <c r="C107" s="2">
        <v>0.1</v>
      </c>
      <c r="D107" s="2">
        <v>0.2</v>
      </c>
      <c r="E107" s="13">
        <v>0.2</v>
      </c>
      <c r="F107" s="2">
        <v>0.1</v>
      </c>
      <c r="G107" s="2">
        <v>0.1</v>
      </c>
      <c r="H107" s="2">
        <v>0.1</v>
      </c>
      <c r="I107" s="2">
        <v>0.1</v>
      </c>
      <c r="J107" s="2">
        <v>0.1</v>
      </c>
      <c r="K107" s="2">
        <v>0.2</v>
      </c>
      <c r="L107" s="2">
        <v>0.1</v>
      </c>
      <c r="M107" s="2">
        <v>0.1</v>
      </c>
      <c r="N107" s="2">
        <v>0.1</v>
      </c>
    </row>
    <row r="109" spans="1:19" x14ac:dyDescent="0.25">
      <c r="S109" s="4"/>
    </row>
    <row r="110" spans="1:19" x14ac:dyDescent="0.25">
      <c r="R110" s="10"/>
    </row>
    <row r="117" spans="18:18" x14ac:dyDescent="0.25">
      <c r="R117" s="10"/>
    </row>
    <row r="124" spans="18:18" x14ac:dyDescent="0.25">
      <c r="R124" s="10"/>
    </row>
    <row r="135" spans="19:19" x14ac:dyDescent="0.25">
      <c r="S135" s="4"/>
    </row>
  </sheetData>
  <conditionalFormatting sqref="Q4:Q13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:O10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scale="29" fitToHeight="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topLeftCell="A14" workbookViewId="0">
      <selection activeCell="D13" sqref="D13:D20"/>
    </sheetView>
  </sheetViews>
  <sheetFormatPr defaultColWidth="11.44140625" defaultRowHeight="15" x14ac:dyDescent="0.2"/>
  <cols>
    <col min="2" max="2" width="16.77734375" customWidth="1"/>
    <col min="3" max="3" width="15.109375" customWidth="1"/>
  </cols>
  <sheetData>
    <row r="1" spans="1:2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</row>
    <row r="2" spans="1:24" x14ac:dyDescent="0.2">
      <c r="A2" t="s">
        <v>72</v>
      </c>
      <c r="B2" t="s">
        <v>815</v>
      </c>
      <c r="C2" t="s">
        <v>25</v>
      </c>
      <c r="D2" t="s">
        <v>26</v>
      </c>
      <c r="E2" t="s">
        <v>27</v>
      </c>
      <c r="F2" t="s">
        <v>816</v>
      </c>
      <c r="G2" t="s">
        <v>29</v>
      </c>
      <c r="I2">
        <v>2</v>
      </c>
      <c r="J2" t="s">
        <v>35</v>
      </c>
      <c r="K2" t="s">
        <v>73</v>
      </c>
      <c r="L2" t="s">
        <v>36</v>
      </c>
      <c r="M2">
        <v>6</v>
      </c>
      <c r="N2">
        <v>26285723</v>
      </c>
      <c r="O2">
        <v>26285723</v>
      </c>
      <c r="P2" t="s">
        <v>32</v>
      </c>
      <c r="Q2" t="s">
        <v>31</v>
      </c>
      <c r="U2">
        <v>71</v>
      </c>
      <c r="X2">
        <v>1061</v>
      </c>
    </row>
    <row r="3" spans="1:24" x14ac:dyDescent="0.2">
      <c r="A3" t="s">
        <v>582</v>
      </c>
      <c r="B3" t="s">
        <v>817</v>
      </c>
      <c r="C3" t="s">
        <v>584</v>
      </c>
      <c r="D3" t="s">
        <v>26</v>
      </c>
      <c r="E3" t="s">
        <v>27</v>
      </c>
      <c r="F3" t="s">
        <v>816</v>
      </c>
      <c r="G3" t="s">
        <v>29</v>
      </c>
      <c r="I3">
        <v>2</v>
      </c>
      <c r="J3" t="s">
        <v>35</v>
      </c>
      <c r="K3" t="s">
        <v>61</v>
      </c>
      <c r="L3" t="s">
        <v>68</v>
      </c>
      <c r="M3">
        <v>6</v>
      </c>
      <c r="N3">
        <v>26285723</v>
      </c>
      <c r="O3">
        <v>26285723</v>
      </c>
      <c r="P3" t="s">
        <v>32</v>
      </c>
      <c r="Q3" t="s">
        <v>31</v>
      </c>
      <c r="X3">
        <v>54</v>
      </c>
    </row>
    <row r="4" spans="1:24" x14ac:dyDescent="0.2">
      <c r="A4" t="s">
        <v>33</v>
      </c>
      <c r="B4" t="s">
        <v>818</v>
      </c>
      <c r="C4" t="s">
        <v>106</v>
      </c>
      <c r="D4" t="s">
        <v>819</v>
      </c>
      <c r="E4" t="s">
        <v>27</v>
      </c>
      <c r="F4" t="s">
        <v>820</v>
      </c>
      <c r="G4" t="s">
        <v>29</v>
      </c>
      <c r="I4">
        <v>1</v>
      </c>
      <c r="J4" t="s">
        <v>35</v>
      </c>
      <c r="K4" t="s">
        <v>30</v>
      </c>
      <c r="L4" t="s">
        <v>36</v>
      </c>
      <c r="M4">
        <v>6</v>
      </c>
      <c r="N4">
        <v>26285712</v>
      </c>
      <c r="O4">
        <v>26285712</v>
      </c>
      <c r="P4" t="s">
        <v>38</v>
      </c>
      <c r="Q4" t="s">
        <v>31</v>
      </c>
      <c r="T4">
        <v>40</v>
      </c>
      <c r="U4">
        <v>54</v>
      </c>
      <c r="W4">
        <v>76</v>
      </c>
      <c r="X4">
        <v>714</v>
      </c>
    </row>
    <row r="5" spans="1:24" x14ac:dyDescent="0.2">
      <c r="A5" t="s">
        <v>47</v>
      </c>
      <c r="B5" t="s">
        <v>48</v>
      </c>
      <c r="C5" t="s">
        <v>49</v>
      </c>
      <c r="D5" t="s">
        <v>333</v>
      </c>
      <c r="E5" t="s">
        <v>27</v>
      </c>
      <c r="F5" t="s">
        <v>821</v>
      </c>
      <c r="G5" t="s">
        <v>29</v>
      </c>
      <c r="J5" t="s">
        <v>50</v>
      </c>
      <c r="K5" t="s">
        <v>50</v>
      </c>
      <c r="L5" t="s">
        <v>50</v>
      </c>
      <c r="M5">
        <v>6</v>
      </c>
      <c r="N5">
        <v>26285705</v>
      </c>
      <c r="O5">
        <v>26285705</v>
      </c>
      <c r="P5" t="s">
        <v>31</v>
      </c>
      <c r="Q5" t="s">
        <v>38</v>
      </c>
      <c r="T5">
        <v>9</v>
      </c>
      <c r="U5">
        <v>24</v>
      </c>
      <c r="W5">
        <v>60</v>
      </c>
      <c r="X5">
        <v>4195</v>
      </c>
    </row>
    <row r="6" spans="1:24" x14ac:dyDescent="0.2">
      <c r="A6" t="s">
        <v>582</v>
      </c>
      <c r="B6" t="s">
        <v>822</v>
      </c>
      <c r="C6" t="s">
        <v>584</v>
      </c>
      <c r="D6" t="s">
        <v>823</v>
      </c>
      <c r="E6" t="s">
        <v>27</v>
      </c>
      <c r="F6" t="s">
        <v>824</v>
      </c>
      <c r="G6" t="s">
        <v>29</v>
      </c>
      <c r="I6">
        <v>1</v>
      </c>
      <c r="J6" t="s">
        <v>35</v>
      </c>
      <c r="K6" t="s">
        <v>61</v>
      </c>
      <c r="L6" t="s">
        <v>68</v>
      </c>
      <c r="M6">
        <v>6</v>
      </c>
      <c r="N6">
        <v>26285681</v>
      </c>
      <c r="O6">
        <v>26285681</v>
      </c>
      <c r="P6" t="s">
        <v>32</v>
      </c>
      <c r="Q6" t="s">
        <v>37</v>
      </c>
      <c r="X6">
        <v>50</v>
      </c>
    </row>
    <row r="7" spans="1:24" x14ac:dyDescent="0.2">
      <c r="A7" t="s">
        <v>65</v>
      </c>
      <c r="B7" t="s">
        <v>825</v>
      </c>
      <c r="C7" t="s">
        <v>66</v>
      </c>
      <c r="D7" t="s">
        <v>826</v>
      </c>
      <c r="E7" t="s">
        <v>27</v>
      </c>
      <c r="F7" t="s">
        <v>827</v>
      </c>
      <c r="G7" t="s">
        <v>29</v>
      </c>
      <c r="I7">
        <v>2</v>
      </c>
      <c r="J7" t="s">
        <v>35</v>
      </c>
      <c r="K7" t="s">
        <v>41</v>
      </c>
      <c r="L7" t="s">
        <v>68</v>
      </c>
      <c r="M7">
        <v>6</v>
      </c>
      <c r="N7">
        <v>26285677</v>
      </c>
      <c r="O7">
        <v>26285677</v>
      </c>
      <c r="P7" t="s">
        <v>31</v>
      </c>
      <c r="Q7" t="s">
        <v>37</v>
      </c>
      <c r="T7">
        <v>11</v>
      </c>
      <c r="U7">
        <v>48</v>
      </c>
      <c r="W7">
        <v>162</v>
      </c>
      <c r="X7">
        <v>170</v>
      </c>
    </row>
    <row r="8" spans="1:24" x14ac:dyDescent="0.2">
      <c r="A8" t="s">
        <v>33</v>
      </c>
      <c r="B8" t="s">
        <v>828</v>
      </c>
      <c r="C8" t="s">
        <v>34</v>
      </c>
      <c r="D8" t="s">
        <v>253</v>
      </c>
      <c r="E8" t="s">
        <v>27</v>
      </c>
      <c r="F8" t="s">
        <v>829</v>
      </c>
      <c r="G8" t="s">
        <v>29</v>
      </c>
      <c r="J8" t="s">
        <v>35</v>
      </c>
      <c r="K8" t="s">
        <v>30</v>
      </c>
      <c r="L8" t="s">
        <v>36</v>
      </c>
      <c r="M8">
        <v>6</v>
      </c>
      <c r="N8">
        <v>26285673</v>
      </c>
      <c r="O8">
        <v>26285673</v>
      </c>
      <c r="P8" t="s">
        <v>32</v>
      </c>
      <c r="Q8" t="s">
        <v>37</v>
      </c>
      <c r="T8">
        <v>16</v>
      </c>
      <c r="U8">
        <v>47</v>
      </c>
      <c r="W8">
        <v>92</v>
      </c>
      <c r="X8">
        <v>111</v>
      </c>
    </row>
    <row r="9" spans="1:24" x14ac:dyDescent="0.2">
      <c r="A9" t="s">
        <v>33</v>
      </c>
      <c r="B9" t="s">
        <v>830</v>
      </c>
      <c r="C9" t="s">
        <v>34</v>
      </c>
      <c r="D9" t="s">
        <v>831</v>
      </c>
      <c r="E9" t="s">
        <v>27</v>
      </c>
      <c r="F9" t="s">
        <v>832</v>
      </c>
      <c r="G9" t="s">
        <v>29</v>
      </c>
      <c r="I9">
        <v>1</v>
      </c>
      <c r="J9" t="s">
        <v>35</v>
      </c>
      <c r="K9" t="s">
        <v>30</v>
      </c>
      <c r="L9" t="s">
        <v>36</v>
      </c>
      <c r="M9">
        <v>6</v>
      </c>
      <c r="N9">
        <v>26285637</v>
      </c>
      <c r="O9">
        <v>26285637</v>
      </c>
      <c r="P9" t="s">
        <v>38</v>
      </c>
      <c r="Q9" t="s">
        <v>31</v>
      </c>
      <c r="T9">
        <v>24</v>
      </c>
      <c r="U9">
        <v>52</v>
      </c>
      <c r="W9">
        <v>79</v>
      </c>
      <c r="X9">
        <v>183</v>
      </c>
    </row>
    <row r="10" spans="1:24" x14ac:dyDescent="0.2">
      <c r="A10" t="s">
        <v>33</v>
      </c>
      <c r="B10" t="s">
        <v>833</v>
      </c>
      <c r="C10" t="s">
        <v>106</v>
      </c>
      <c r="D10" t="s">
        <v>834</v>
      </c>
      <c r="E10" t="s">
        <v>27</v>
      </c>
      <c r="F10" t="s">
        <v>835</v>
      </c>
      <c r="G10" t="s">
        <v>29</v>
      </c>
      <c r="J10" t="s">
        <v>35</v>
      </c>
      <c r="K10" t="s">
        <v>30</v>
      </c>
      <c r="L10" t="s">
        <v>36</v>
      </c>
      <c r="M10">
        <v>6</v>
      </c>
      <c r="N10">
        <v>26285613</v>
      </c>
      <c r="O10">
        <v>26285613</v>
      </c>
      <c r="P10" t="s">
        <v>31</v>
      </c>
      <c r="Q10" t="s">
        <v>38</v>
      </c>
      <c r="T10">
        <v>7</v>
      </c>
      <c r="U10">
        <v>81</v>
      </c>
      <c r="W10">
        <v>133</v>
      </c>
      <c r="X10">
        <v>302</v>
      </c>
    </row>
    <row r="11" spans="1:24" x14ac:dyDescent="0.2">
      <c r="A11" t="s">
        <v>52</v>
      </c>
      <c r="B11" t="s">
        <v>836</v>
      </c>
      <c r="C11" t="s">
        <v>53</v>
      </c>
      <c r="D11" t="s">
        <v>396</v>
      </c>
      <c r="E11" t="s">
        <v>27</v>
      </c>
      <c r="F11" t="s">
        <v>837</v>
      </c>
      <c r="G11" t="s">
        <v>29</v>
      </c>
      <c r="I11">
        <v>1</v>
      </c>
      <c r="J11" t="s">
        <v>30</v>
      </c>
      <c r="K11" t="s">
        <v>30</v>
      </c>
      <c r="L11" t="s">
        <v>55</v>
      </c>
      <c r="M11">
        <v>6</v>
      </c>
      <c r="N11">
        <v>26285610</v>
      </c>
      <c r="O11">
        <v>26285610</v>
      </c>
      <c r="P11" t="s">
        <v>32</v>
      </c>
      <c r="Q11" t="s">
        <v>37</v>
      </c>
      <c r="X11">
        <v>177</v>
      </c>
    </row>
    <row r="12" spans="1:24" x14ac:dyDescent="0.2">
      <c r="A12" t="s">
        <v>195</v>
      </c>
      <c r="B12" t="s">
        <v>196</v>
      </c>
      <c r="C12" t="s">
        <v>57</v>
      </c>
      <c r="D12" t="s">
        <v>269</v>
      </c>
      <c r="E12" t="s">
        <v>27</v>
      </c>
      <c r="F12" t="s">
        <v>838</v>
      </c>
      <c r="G12" t="s">
        <v>29</v>
      </c>
      <c r="I12">
        <v>1</v>
      </c>
      <c r="J12" t="s">
        <v>125</v>
      </c>
      <c r="K12" t="s">
        <v>125</v>
      </c>
      <c r="L12" t="s">
        <v>36</v>
      </c>
      <c r="M12">
        <v>6</v>
      </c>
      <c r="N12">
        <v>26285610</v>
      </c>
      <c r="O12">
        <v>26285610</v>
      </c>
      <c r="P12" t="s">
        <v>32</v>
      </c>
      <c r="Q12" t="s">
        <v>31</v>
      </c>
      <c r="T12">
        <v>10</v>
      </c>
      <c r="U12">
        <v>92</v>
      </c>
      <c r="X12">
        <v>201</v>
      </c>
    </row>
    <row r="13" spans="1:24" x14ac:dyDescent="0.2">
      <c r="A13" t="s">
        <v>216</v>
      </c>
      <c r="B13" t="s">
        <v>839</v>
      </c>
      <c r="C13" t="s">
        <v>45</v>
      </c>
      <c r="D13" t="s">
        <v>840</v>
      </c>
      <c r="E13" t="s">
        <v>27</v>
      </c>
      <c r="F13" t="s">
        <v>841</v>
      </c>
      <c r="G13" t="s">
        <v>29</v>
      </c>
      <c r="J13" t="s">
        <v>30</v>
      </c>
      <c r="K13" t="s">
        <v>30</v>
      </c>
      <c r="L13" t="s">
        <v>219</v>
      </c>
      <c r="M13">
        <v>6</v>
      </c>
      <c r="N13">
        <v>26285601</v>
      </c>
      <c r="O13">
        <v>26285601</v>
      </c>
      <c r="P13" t="s">
        <v>31</v>
      </c>
      <c r="Q13" t="s">
        <v>32</v>
      </c>
      <c r="U13">
        <v>284</v>
      </c>
      <c r="X13">
        <v>37</v>
      </c>
    </row>
    <row r="14" spans="1:24" x14ac:dyDescent="0.2">
      <c r="A14" t="s">
        <v>216</v>
      </c>
      <c r="B14" t="s">
        <v>842</v>
      </c>
      <c r="C14" t="s">
        <v>45</v>
      </c>
      <c r="D14" t="s">
        <v>840</v>
      </c>
      <c r="E14" t="s">
        <v>27</v>
      </c>
      <c r="F14" t="s">
        <v>841</v>
      </c>
      <c r="G14" t="s">
        <v>29</v>
      </c>
      <c r="J14" t="s">
        <v>30</v>
      </c>
      <c r="K14" t="s">
        <v>30</v>
      </c>
      <c r="L14" t="s">
        <v>219</v>
      </c>
      <c r="M14">
        <v>6</v>
      </c>
      <c r="N14">
        <v>26285601</v>
      </c>
      <c r="O14">
        <v>26285601</v>
      </c>
      <c r="P14" t="s">
        <v>31</v>
      </c>
      <c r="Q14" t="s">
        <v>32</v>
      </c>
      <c r="U14">
        <v>136</v>
      </c>
      <c r="X14">
        <v>34</v>
      </c>
    </row>
    <row r="15" spans="1:24" x14ac:dyDescent="0.2">
      <c r="A15" t="s">
        <v>216</v>
      </c>
      <c r="B15" t="s">
        <v>843</v>
      </c>
      <c r="C15" t="s">
        <v>45</v>
      </c>
      <c r="D15" t="s">
        <v>840</v>
      </c>
      <c r="E15" t="s">
        <v>27</v>
      </c>
      <c r="F15" t="s">
        <v>841</v>
      </c>
      <c r="G15" t="s">
        <v>29</v>
      </c>
      <c r="J15" t="s">
        <v>30</v>
      </c>
      <c r="K15" t="s">
        <v>30</v>
      </c>
      <c r="L15" t="s">
        <v>219</v>
      </c>
      <c r="M15">
        <v>6</v>
      </c>
      <c r="N15">
        <v>26285601</v>
      </c>
      <c r="O15">
        <v>26285601</v>
      </c>
      <c r="P15" t="s">
        <v>31</v>
      </c>
      <c r="Q15" t="s">
        <v>32</v>
      </c>
      <c r="U15">
        <v>117</v>
      </c>
      <c r="X15">
        <v>36</v>
      </c>
    </row>
    <row r="16" spans="1:24" x14ac:dyDescent="0.2">
      <c r="A16" t="s">
        <v>216</v>
      </c>
      <c r="B16" t="s">
        <v>844</v>
      </c>
      <c r="C16" t="s">
        <v>45</v>
      </c>
      <c r="D16" t="s">
        <v>840</v>
      </c>
      <c r="E16" t="s">
        <v>27</v>
      </c>
      <c r="F16" t="s">
        <v>841</v>
      </c>
      <c r="G16" t="s">
        <v>29</v>
      </c>
      <c r="J16" t="s">
        <v>30</v>
      </c>
      <c r="K16" t="s">
        <v>30</v>
      </c>
      <c r="L16" t="s">
        <v>219</v>
      </c>
      <c r="M16">
        <v>6</v>
      </c>
      <c r="N16">
        <v>26285601</v>
      </c>
      <c r="O16">
        <v>26285601</v>
      </c>
      <c r="P16" t="s">
        <v>31</v>
      </c>
      <c r="Q16" t="s">
        <v>32</v>
      </c>
      <c r="U16">
        <v>98</v>
      </c>
      <c r="X16">
        <v>35</v>
      </c>
    </row>
    <row r="17" spans="1:24" x14ac:dyDescent="0.2">
      <c r="A17" t="s">
        <v>216</v>
      </c>
      <c r="B17" t="s">
        <v>845</v>
      </c>
      <c r="C17" t="s">
        <v>45</v>
      </c>
      <c r="D17" t="s">
        <v>840</v>
      </c>
      <c r="E17" t="s">
        <v>27</v>
      </c>
      <c r="F17" t="s">
        <v>841</v>
      </c>
      <c r="G17" t="s">
        <v>29</v>
      </c>
      <c r="J17" t="s">
        <v>30</v>
      </c>
      <c r="K17" t="s">
        <v>30</v>
      </c>
      <c r="L17" t="s">
        <v>219</v>
      </c>
      <c r="M17">
        <v>6</v>
      </c>
      <c r="N17">
        <v>26285601</v>
      </c>
      <c r="O17">
        <v>26285601</v>
      </c>
      <c r="P17" t="s">
        <v>31</v>
      </c>
      <c r="Q17" t="s">
        <v>32</v>
      </c>
      <c r="U17">
        <v>289</v>
      </c>
      <c r="X17">
        <v>41</v>
      </c>
    </row>
    <row r="18" spans="1:24" x14ac:dyDescent="0.2">
      <c r="A18" t="s">
        <v>216</v>
      </c>
      <c r="B18" t="s">
        <v>846</v>
      </c>
      <c r="C18" t="s">
        <v>45</v>
      </c>
      <c r="D18" t="s">
        <v>840</v>
      </c>
      <c r="E18" t="s">
        <v>27</v>
      </c>
      <c r="F18" t="s">
        <v>841</v>
      </c>
      <c r="G18" t="s">
        <v>29</v>
      </c>
      <c r="J18" t="s">
        <v>30</v>
      </c>
      <c r="K18" t="s">
        <v>30</v>
      </c>
      <c r="L18" t="s">
        <v>219</v>
      </c>
      <c r="M18">
        <v>6</v>
      </c>
      <c r="N18">
        <v>26285601</v>
      </c>
      <c r="O18">
        <v>26285601</v>
      </c>
      <c r="P18" t="s">
        <v>31</v>
      </c>
      <c r="Q18" t="s">
        <v>32</v>
      </c>
      <c r="U18">
        <v>166</v>
      </c>
      <c r="X18">
        <v>32</v>
      </c>
    </row>
    <row r="19" spans="1:24" x14ac:dyDescent="0.2">
      <c r="A19" t="s">
        <v>216</v>
      </c>
      <c r="B19" t="s">
        <v>847</v>
      </c>
      <c r="C19" t="s">
        <v>45</v>
      </c>
      <c r="D19" t="s">
        <v>403</v>
      </c>
      <c r="E19" t="s">
        <v>27</v>
      </c>
      <c r="F19" t="s">
        <v>841</v>
      </c>
      <c r="G19" t="s">
        <v>29</v>
      </c>
      <c r="J19" t="s">
        <v>30</v>
      </c>
      <c r="K19" t="s">
        <v>30</v>
      </c>
      <c r="L19" t="s">
        <v>219</v>
      </c>
      <c r="M19">
        <v>6</v>
      </c>
      <c r="N19">
        <v>26285600</v>
      </c>
      <c r="O19">
        <v>26285600</v>
      </c>
      <c r="P19" t="s">
        <v>31</v>
      </c>
      <c r="Q19" t="s">
        <v>37</v>
      </c>
      <c r="U19">
        <v>152</v>
      </c>
      <c r="X19">
        <v>118</v>
      </c>
    </row>
    <row r="20" spans="1:24" x14ac:dyDescent="0.2">
      <c r="A20" t="s">
        <v>216</v>
      </c>
      <c r="B20" t="s">
        <v>848</v>
      </c>
      <c r="C20" t="s">
        <v>45</v>
      </c>
      <c r="D20" t="s">
        <v>403</v>
      </c>
      <c r="E20" t="s">
        <v>27</v>
      </c>
      <c r="F20" t="s">
        <v>841</v>
      </c>
      <c r="G20" t="s">
        <v>29</v>
      </c>
      <c r="J20" t="s">
        <v>30</v>
      </c>
      <c r="K20" t="s">
        <v>30</v>
      </c>
      <c r="L20" t="s">
        <v>219</v>
      </c>
      <c r="M20">
        <v>6</v>
      </c>
      <c r="N20">
        <v>26285600</v>
      </c>
      <c r="O20">
        <v>26285600</v>
      </c>
      <c r="P20" t="s">
        <v>31</v>
      </c>
      <c r="Q20" t="s">
        <v>37</v>
      </c>
      <c r="U20">
        <v>113</v>
      </c>
      <c r="X20">
        <v>113</v>
      </c>
    </row>
    <row r="21" spans="1:24" x14ac:dyDescent="0.2">
      <c r="A21" t="s">
        <v>33</v>
      </c>
      <c r="B21" t="s">
        <v>849</v>
      </c>
      <c r="C21" t="s">
        <v>34</v>
      </c>
      <c r="D21" t="s">
        <v>284</v>
      </c>
      <c r="E21" t="s">
        <v>27</v>
      </c>
      <c r="F21" t="s">
        <v>850</v>
      </c>
      <c r="G21" t="s">
        <v>29</v>
      </c>
      <c r="J21" t="s">
        <v>35</v>
      </c>
      <c r="K21" t="s">
        <v>30</v>
      </c>
      <c r="L21" t="s">
        <v>36</v>
      </c>
      <c r="M21">
        <v>6</v>
      </c>
      <c r="N21">
        <v>26285575</v>
      </c>
      <c r="O21">
        <v>26285575</v>
      </c>
      <c r="P21" t="s">
        <v>32</v>
      </c>
      <c r="Q21" t="s">
        <v>31</v>
      </c>
      <c r="T21">
        <v>7</v>
      </c>
      <c r="U21">
        <v>51</v>
      </c>
      <c r="W21">
        <v>133</v>
      </c>
      <c r="X21">
        <v>520</v>
      </c>
    </row>
    <row r="22" spans="1:24" x14ac:dyDescent="0.2">
      <c r="A22" t="s">
        <v>65</v>
      </c>
      <c r="B22" t="s">
        <v>851</v>
      </c>
      <c r="C22" t="s">
        <v>63</v>
      </c>
      <c r="D22" t="s">
        <v>852</v>
      </c>
      <c r="E22" t="s">
        <v>27</v>
      </c>
      <c r="F22" t="s">
        <v>853</v>
      </c>
      <c r="G22" t="s">
        <v>29</v>
      </c>
      <c r="I22">
        <v>1</v>
      </c>
      <c r="J22" t="s">
        <v>35</v>
      </c>
      <c r="K22" t="s">
        <v>41</v>
      </c>
      <c r="L22" t="s">
        <v>68</v>
      </c>
      <c r="M22">
        <v>6</v>
      </c>
      <c r="N22">
        <v>26285573</v>
      </c>
      <c r="O22">
        <v>26285573</v>
      </c>
      <c r="P22" t="s">
        <v>38</v>
      </c>
      <c r="Q22" t="s">
        <v>31</v>
      </c>
      <c r="T22">
        <v>18</v>
      </c>
      <c r="U22">
        <v>34</v>
      </c>
      <c r="W22">
        <v>62</v>
      </c>
      <c r="X22">
        <v>145</v>
      </c>
    </row>
    <row r="23" spans="1:24" x14ac:dyDescent="0.2">
      <c r="A23" t="s">
        <v>176</v>
      </c>
      <c r="B23" t="s">
        <v>854</v>
      </c>
      <c r="C23" t="s">
        <v>117</v>
      </c>
      <c r="D23" t="s">
        <v>852</v>
      </c>
      <c r="E23" t="s">
        <v>27</v>
      </c>
      <c r="F23" t="s">
        <v>853</v>
      </c>
      <c r="G23" t="s">
        <v>29</v>
      </c>
      <c r="I23">
        <v>1</v>
      </c>
      <c r="J23" t="s">
        <v>35</v>
      </c>
      <c r="K23" t="s">
        <v>41</v>
      </c>
      <c r="L23" t="s">
        <v>68</v>
      </c>
      <c r="M23">
        <v>6</v>
      </c>
      <c r="N23">
        <v>26285573</v>
      </c>
      <c r="O23">
        <v>26285573</v>
      </c>
      <c r="P23" t="s">
        <v>38</v>
      </c>
      <c r="Q23" t="s">
        <v>31</v>
      </c>
      <c r="T23">
        <v>52</v>
      </c>
      <c r="U23">
        <v>65</v>
      </c>
      <c r="X23">
        <v>156</v>
      </c>
    </row>
    <row r="24" spans="1:24" x14ac:dyDescent="0.2">
      <c r="A24" t="s">
        <v>72</v>
      </c>
      <c r="B24" t="s">
        <v>855</v>
      </c>
      <c r="C24" t="s">
        <v>25</v>
      </c>
      <c r="D24" t="s">
        <v>435</v>
      </c>
      <c r="E24" t="s">
        <v>27</v>
      </c>
      <c r="F24" t="s">
        <v>856</v>
      </c>
      <c r="G24" t="s">
        <v>29</v>
      </c>
      <c r="J24" t="s">
        <v>35</v>
      </c>
      <c r="K24" t="s">
        <v>73</v>
      </c>
      <c r="L24" t="s">
        <v>36</v>
      </c>
      <c r="M24">
        <v>6</v>
      </c>
      <c r="N24">
        <v>26285538</v>
      </c>
      <c r="O24">
        <v>26285538</v>
      </c>
      <c r="P24" t="s">
        <v>31</v>
      </c>
      <c r="Q24" t="s">
        <v>32</v>
      </c>
      <c r="U24">
        <v>89</v>
      </c>
      <c r="X24">
        <v>374</v>
      </c>
    </row>
    <row r="25" spans="1:24" x14ac:dyDescent="0.2">
      <c r="A25" t="s">
        <v>476</v>
      </c>
      <c r="B25" t="s">
        <v>857</v>
      </c>
      <c r="C25" t="s">
        <v>478</v>
      </c>
      <c r="D25" t="s">
        <v>858</v>
      </c>
      <c r="E25" t="s">
        <v>27</v>
      </c>
      <c r="F25" t="s">
        <v>859</v>
      </c>
      <c r="G25" t="s">
        <v>29</v>
      </c>
      <c r="J25" t="s">
        <v>35</v>
      </c>
      <c r="K25" t="s">
        <v>41</v>
      </c>
      <c r="L25" t="s">
        <v>94</v>
      </c>
      <c r="M25">
        <v>6</v>
      </c>
      <c r="N25">
        <v>26285531</v>
      </c>
      <c r="O25">
        <v>26285531</v>
      </c>
      <c r="P25" t="s">
        <v>37</v>
      </c>
      <c r="Q25" t="s">
        <v>38</v>
      </c>
      <c r="T25">
        <v>29</v>
      </c>
      <c r="U25">
        <v>43</v>
      </c>
      <c r="W25">
        <v>102</v>
      </c>
      <c r="X25">
        <v>67</v>
      </c>
    </row>
    <row r="26" spans="1:24" x14ac:dyDescent="0.2">
      <c r="A26" t="s">
        <v>24</v>
      </c>
      <c r="B26" t="s">
        <v>860</v>
      </c>
      <c r="C26" t="s">
        <v>25</v>
      </c>
      <c r="D26" t="s">
        <v>203</v>
      </c>
      <c r="E26" t="s">
        <v>27</v>
      </c>
      <c r="F26" t="s">
        <v>861</v>
      </c>
      <c r="G26" t="s">
        <v>29</v>
      </c>
      <c r="J26" t="s">
        <v>30</v>
      </c>
      <c r="K26" t="s">
        <v>30</v>
      </c>
      <c r="L26" t="s">
        <v>30</v>
      </c>
      <c r="M26">
        <v>6</v>
      </c>
      <c r="N26">
        <v>26285520</v>
      </c>
      <c r="O26">
        <v>26285520</v>
      </c>
      <c r="P26" t="s">
        <v>31</v>
      </c>
      <c r="Q26" t="s">
        <v>38</v>
      </c>
      <c r="X26">
        <v>794</v>
      </c>
    </row>
    <row r="27" spans="1:24" x14ac:dyDescent="0.2">
      <c r="A27" t="s">
        <v>237</v>
      </c>
      <c r="B27" t="s">
        <v>862</v>
      </c>
      <c r="C27" t="s">
        <v>45</v>
      </c>
      <c r="D27" t="s">
        <v>67</v>
      </c>
      <c r="E27" t="s">
        <v>27</v>
      </c>
      <c r="F27" t="s">
        <v>863</v>
      </c>
      <c r="G27" t="s">
        <v>29</v>
      </c>
      <c r="J27" t="s">
        <v>35</v>
      </c>
      <c r="K27" t="s">
        <v>125</v>
      </c>
      <c r="L27" t="s">
        <v>239</v>
      </c>
      <c r="M27">
        <v>6</v>
      </c>
      <c r="N27">
        <v>26285519</v>
      </c>
      <c r="O27">
        <v>26285519</v>
      </c>
      <c r="P27" t="s">
        <v>32</v>
      </c>
      <c r="Q27" t="s">
        <v>37</v>
      </c>
      <c r="X27">
        <v>11</v>
      </c>
    </row>
    <row r="28" spans="1:24" x14ac:dyDescent="0.2">
      <c r="A28" t="s">
        <v>56</v>
      </c>
      <c r="B28" t="s">
        <v>864</v>
      </c>
      <c r="C28" t="s">
        <v>57</v>
      </c>
      <c r="D28" t="s">
        <v>865</v>
      </c>
      <c r="E28" t="s">
        <v>27</v>
      </c>
      <c r="F28" t="s">
        <v>866</v>
      </c>
      <c r="G28" t="s">
        <v>29</v>
      </c>
      <c r="J28" t="s">
        <v>35</v>
      </c>
      <c r="K28" t="s">
        <v>30</v>
      </c>
      <c r="L28" t="s">
        <v>36</v>
      </c>
      <c r="M28">
        <v>6</v>
      </c>
      <c r="N28">
        <v>26285504</v>
      </c>
      <c r="O28">
        <v>26285504</v>
      </c>
      <c r="P28" t="s">
        <v>38</v>
      </c>
      <c r="Q28" t="s">
        <v>31</v>
      </c>
      <c r="T28">
        <v>18</v>
      </c>
      <c r="U28">
        <v>66</v>
      </c>
      <c r="X28">
        <v>74</v>
      </c>
    </row>
    <row r="29" spans="1:24" x14ac:dyDescent="0.2">
      <c r="A29" t="s">
        <v>52</v>
      </c>
      <c r="B29" t="s">
        <v>867</v>
      </c>
      <c r="C29" t="s">
        <v>53</v>
      </c>
      <c r="D29" t="s">
        <v>868</v>
      </c>
      <c r="E29" t="s">
        <v>27</v>
      </c>
      <c r="F29" t="s">
        <v>869</v>
      </c>
      <c r="G29" t="s">
        <v>29</v>
      </c>
      <c r="J29" t="s">
        <v>30</v>
      </c>
      <c r="K29" t="s">
        <v>30</v>
      </c>
      <c r="L29" t="s">
        <v>55</v>
      </c>
      <c r="M29">
        <v>6</v>
      </c>
      <c r="N29">
        <v>26285481</v>
      </c>
      <c r="O29">
        <v>26285481</v>
      </c>
      <c r="P29" t="s">
        <v>38</v>
      </c>
      <c r="Q29" t="s">
        <v>37</v>
      </c>
      <c r="X29">
        <v>683</v>
      </c>
    </row>
    <row r="30" spans="1:24" x14ac:dyDescent="0.2">
      <c r="A30" t="s">
        <v>195</v>
      </c>
      <c r="B30" t="s">
        <v>870</v>
      </c>
      <c r="C30" t="s">
        <v>57</v>
      </c>
      <c r="D30" t="s">
        <v>871</v>
      </c>
      <c r="E30" t="s">
        <v>27</v>
      </c>
      <c r="F30" t="s">
        <v>872</v>
      </c>
      <c r="G30" t="s">
        <v>29</v>
      </c>
      <c r="I30">
        <v>1</v>
      </c>
      <c r="J30" t="s">
        <v>125</v>
      </c>
      <c r="K30" t="s">
        <v>125</v>
      </c>
      <c r="L30" t="s">
        <v>36</v>
      </c>
      <c r="M30">
        <v>6</v>
      </c>
      <c r="N30">
        <v>26285466</v>
      </c>
      <c r="O30">
        <v>26285466</v>
      </c>
      <c r="P30" t="s">
        <v>31</v>
      </c>
      <c r="Q30" t="s">
        <v>37</v>
      </c>
      <c r="T30">
        <v>23</v>
      </c>
      <c r="U30">
        <v>132</v>
      </c>
      <c r="X30">
        <v>166</v>
      </c>
    </row>
    <row r="31" spans="1:24" x14ac:dyDescent="0.2">
      <c r="A31" t="s">
        <v>562</v>
      </c>
      <c r="B31" t="s">
        <v>873</v>
      </c>
      <c r="C31" t="s">
        <v>564</v>
      </c>
      <c r="D31" t="s">
        <v>874</v>
      </c>
      <c r="E31" t="s">
        <v>27</v>
      </c>
      <c r="F31" t="s">
        <v>875</v>
      </c>
      <c r="G31" t="s">
        <v>29</v>
      </c>
      <c r="I31">
        <v>1</v>
      </c>
      <c r="J31" t="s">
        <v>35</v>
      </c>
      <c r="K31" t="s">
        <v>41</v>
      </c>
      <c r="L31" t="s">
        <v>876</v>
      </c>
      <c r="M31">
        <v>6</v>
      </c>
      <c r="N31">
        <v>26285450</v>
      </c>
      <c r="O31">
        <v>26285450</v>
      </c>
      <c r="P31" t="s">
        <v>31</v>
      </c>
      <c r="Q31" t="s">
        <v>38</v>
      </c>
      <c r="X31">
        <v>82</v>
      </c>
    </row>
    <row r="32" spans="1:24" x14ac:dyDescent="0.2">
      <c r="A32" t="s">
        <v>52</v>
      </c>
      <c r="B32" t="s">
        <v>877</v>
      </c>
      <c r="C32" t="s">
        <v>53</v>
      </c>
      <c r="D32" t="s">
        <v>696</v>
      </c>
      <c r="E32" t="s">
        <v>27</v>
      </c>
      <c r="F32" t="s">
        <v>878</v>
      </c>
      <c r="G32" t="s">
        <v>29</v>
      </c>
      <c r="J32" t="s">
        <v>30</v>
      </c>
      <c r="K32" t="s">
        <v>30</v>
      </c>
      <c r="L32" t="s">
        <v>55</v>
      </c>
      <c r="M32">
        <v>6</v>
      </c>
      <c r="N32">
        <v>26285441</v>
      </c>
      <c r="O32">
        <v>26285441</v>
      </c>
      <c r="P32" t="s">
        <v>31</v>
      </c>
      <c r="Q32" t="s">
        <v>38</v>
      </c>
      <c r="X32">
        <v>866</v>
      </c>
    </row>
    <row r="33" spans="1:26" x14ac:dyDescent="0.2">
      <c r="A33" t="s">
        <v>276</v>
      </c>
      <c r="B33" t="s">
        <v>879</v>
      </c>
      <c r="C33" t="s">
        <v>278</v>
      </c>
      <c r="D33" t="s">
        <v>880</v>
      </c>
      <c r="E33" t="s">
        <v>27</v>
      </c>
      <c r="F33" t="s">
        <v>881</v>
      </c>
      <c r="G33" t="s">
        <v>29</v>
      </c>
      <c r="J33" t="s">
        <v>35</v>
      </c>
      <c r="K33" t="s">
        <v>125</v>
      </c>
      <c r="L33" t="s">
        <v>280</v>
      </c>
      <c r="M33">
        <v>6</v>
      </c>
      <c r="N33">
        <v>26285438</v>
      </c>
      <c r="O33">
        <v>26285438</v>
      </c>
      <c r="P33" t="s">
        <v>32</v>
      </c>
      <c r="Q33" t="s">
        <v>31</v>
      </c>
      <c r="U33">
        <v>30</v>
      </c>
      <c r="X33">
        <v>65</v>
      </c>
    </row>
    <row r="34" spans="1:26" x14ac:dyDescent="0.2">
      <c r="A34" t="s">
        <v>305</v>
      </c>
      <c r="B34" t="s">
        <v>882</v>
      </c>
      <c r="C34" t="s">
        <v>307</v>
      </c>
      <c r="D34" t="s">
        <v>614</v>
      </c>
      <c r="E34" t="s">
        <v>27</v>
      </c>
      <c r="F34" t="s">
        <v>883</v>
      </c>
      <c r="G34" t="s">
        <v>29</v>
      </c>
      <c r="I34">
        <v>1</v>
      </c>
      <c r="J34" t="s">
        <v>30</v>
      </c>
      <c r="K34" t="s">
        <v>30</v>
      </c>
      <c r="L34" t="s">
        <v>30</v>
      </c>
      <c r="M34">
        <v>6</v>
      </c>
      <c r="N34">
        <v>26285436</v>
      </c>
      <c r="O34">
        <v>26285436</v>
      </c>
      <c r="P34" t="s">
        <v>32</v>
      </c>
      <c r="Q34" t="s">
        <v>37</v>
      </c>
      <c r="X34">
        <v>103</v>
      </c>
    </row>
    <row r="35" spans="1:26" x14ac:dyDescent="0.2">
      <c r="A35" t="s">
        <v>476</v>
      </c>
      <c r="B35" t="s">
        <v>618</v>
      </c>
      <c r="C35" t="s">
        <v>478</v>
      </c>
      <c r="D35" t="s">
        <v>78</v>
      </c>
      <c r="E35" t="s">
        <v>27</v>
      </c>
      <c r="F35" t="s">
        <v>884</v>
      </c>
      <c r="G35" t="s">
        <v>29</v>
      </c>
      <c r="J35" t="s">
        <v>35</v>
      </c>
      <c r="K35" t="s">
        <v>41</v>
      </c>
      <c r="L35" t="s">
        <v>94</v>
      </c>
      <c r="M35">
        <v>6</v>
      </c>
      <c r="N35">
        <v>26285420</v>
      </c>
      <c r="O35">
        <v>26285420</v>
      </c>
      <c r="P35" t="s">
        <v>31</v>
      </c>
      <c r="Q35" t="s">
        <v>38</v>
      </c>
      <c r="T35">
        <v>38</v>
      </c>
      <c r="U35">
        <v>57</v>
      </c>
      <c r="W35">
        <v>89</v>
      </c>
      <c r="X35">
        <v>149</v>
      </c>
    </row>
    <row r="36" spans="1:26" s="15" customFormat="1" x14ac:dyDescent="0.2">
      <c r="A36" s="15" t="s">
        <v>1153</v>
      </c>
      <c r="B36" s="15" t="s">
        <v>1486</v>
      </c>
      <c r="C36" s="15" t="s">
        <v>358</v>
      </c>
      <c r="D36" s="15" t="s">
        <v>245</v>
      </c>
      <c r="E36" s="15" t="s">
        <v>27</v>
      </c>
      <c r="F36" s="15" t="s">
        <v>1487</v>
      </c>
      <c r="G36" s="15" t="s">
        <v>29</v>
      </c>
      <c r="H36" s="15" t="s">
        <v>1233</v>
      </c>
      <c r="J36" s="15" t="s">
        <v>50</v>
      </c>
      <c r="K36" s="15" t="s">
        <v>50</v>
      </c>
      <c r="L36" s="15" t="s">
        <v>50</v>
      </c>
      <c r="M36" s="15">
        <v>6</v>
      </c>
      <c r="N36" s="15">
        <v>26285688</v>
      </c>
      <c r="O36" s="15">
        <v>26285688</v>
      </c>
      <c r="P36" s="15" t="s">
        <v>31</v>
      </c>
      <c r="Q36" s="15" t="s">
        <v>38</v>
      </c>
      <c r="R36" s="15">
        <v>0.33</v>
      </c>
      <c r="T36" s="15">
        <v>10</v>
      </c>
      <c r="U36" s="15">
        <v>20</v>
      </c>
      <c r="W36" s="15">
        <v>19</v>
      </c>
      <c r="X36" s="15">
        <v>5699</v>
      </c>
      <c r="Y36" s="16">
        <v>43467</v>
      </c>
      <c r="Z36" s="15" t="s">
        <v>1488</v>
      </c>
    </row>
    <row r="37" spans="1:26" s="15" customFormat="1" x14ac:dyDescent="0.2">
      <c r="A37" s="15" t="s">
        <v>1144</v>
      </c>
      <c r="B37" s="15" t="s">
        <v>1489</v>
      </c>
      <c r="C37" s="15" t="s">
        <v>584</v>
      </c>
      <c r="D37" s="15" t="s">
        <v>1490</v>
      </c>
      <c r="E37" s="15" t="s">
        <v>27</v>
      </c>
      <c r="F37" s="15" t="s">
        <v>1491</v>
      </c>
      <c r="G37" s="15" t="s">
        <v>29</v>
      </c>
      <c r="H37" s="15" t="s">
        <v>1246</v>
      </c>
      <c r="I37" s="15">
        <v>1</v>
      </c>
      <c r="J37" s="15" t="s">
        <v>50</v>
      </c>
      <c r="K37" s="15" t="s">
        <v>50</v>
      </c>
      <c r="L37" s="15" t="s">
        <v>50</v>
      </c>
      <c r="M37" s="15">
        <v>6</v>
      </c>
      <c r="N37" s="15">
        <v>26285681</v>
      </c>
      <c r="O37" s="15">
        <v>26285681</v>
      </c>
      <c r="P37" s="15" t="s">
        <v>32</v>
      </c>
      <c r="Q37" s="15" t="s">
        <v>31</v>
      </c>
      <c r="R37" s="15">
        <v>0.32</v>
      </c>
      <c r="T37" s="15">
        <v>82</v>
      </c>
      <c r="U37" s="15">
        <v>174</v>
      </c>
      <c r="W37" s="15">
        <v>212</v>
      </c>
      <c r="X37" s="15">
        <v>102</v>
      </c>
      <c r="Y37" s="16">
        <v>43467</v>
      </c>
      <c r="Z37" s="15" t="s">
        <v>1492</v>
      </c>
    </row>
    <row r="38" spans="1:26" s="15" customFormat="1" x14ac:dyDescent="0.2">
      <c r="A38" s="15" t="s">
        <v>1252</v>
      </c>
      <c r="B38" s="15" t="s">
        <v>1493</v>
      </c>
      <c r="C38" s="15" t="s">
        <v>1494</v>
      </c>
      <c r="D38" s="15" t="s">
        <v>1495</v>
      </c>
      <c r="E38" s="15" t="s">
        <v>27</v>
      </c>
      <c r="F38" s="15" t="s">
        <v>1496</v>
      </c>
      <c r="G38" s="15" t="s">
        <v>29</v>
      </c>
      <c r="J38" s="15" t="s">
        <v>30</v>
      </c>
      <c r="K38" s="15" t="s">
        <v>30</v>
      </c>
      <c r="L38" s="15" t="s">
        <v>30</v>
      </c>
      <c r="M38" s="15">
        <v>6</v>
      </c>
      <c r="N38" s="15">
        <v>26285648</v>
      </c>
      <c r="O38" s="15">
        <v>26285648</v>
      </c>
      <c r="P38" s="15" t="s">
        <v>37</v>
      </c>
      <c r="Q38" s="15" t="s">
        <v>32</v>
      </c>
      <c r="R38" s="15">
        <v>0.04</v>
      </c>
      <c r="T38" s="15">
        <v>15</v>
      </c>
      <c r="U38" s="15">
        <v>325</v>
      </c>
      <c r="X38" s="15">
        <v>529</v>
      </c>
      <c r="Y38" s="16">
        <v>43467</v>
      </c>
      <c r="Z38" s="15" t="s">
        <v>1497</v>
      </c>
    </row>
    <row r="39" spans="1:26" s="15" customFormat="1" x14ac:dyDescent="0.2">
      <c r="A39" s="15" t="s">
        <v>1144</v>
      </c>
      <c r="B39" s="15" t="s">
        <v>1498</v>
      </c>
      <c r="C39" s="15" t="s">
        <v>584</v>
      </c>
      <c r="D39" s="15" t="s">
        <v>1499</v>
      </c>
      <c r="E39" s="15" t="s">
        <v>27</v>
      </c>
      <c r="F39" s="15" t="s">
        <v>1500</v>
      </c>
      <c r="G39" s="15" t="s">
        <v>29</v>
      </c>
      <c r="H39" s="15" t="s">
        <v>1246</v>
      </c>
      <c r="J39" s="15" t="s">
        <v>50</v>
      </c>
      <c r="K39" s="15" t="s">
        <v>50</v>
      </c>
      <c r="L39" s="15" t="s">
        <v>50</v>
      </c>
      <c r="M39" s="15">
        <v>6</v>
      </c>
      <c r="N39" s="15">
        <v>26285649</v>
      </c>
      <c r="O39" s="15">
        <v>26285649</v>
      </c>
      <c r="P39" s="15" t="s">
        <v>38</v>
      </c>
      <c r="Q39" s="15" t="s">
        <v>31</v>
      </c>
      <c r="R39" s="15">
        <v>0.04</v>
      </c>
      <c r="T39" s="15">
        <v>9</v>
      </c>
      <c r="U39" s="15">
        <v>194</v>
      </c>
      <c r="W39" s="15">
        <v>119</v>
      </c>
      <c r="X39" s="15">
        <v>95</v>
      </c>
      <c r="Y39" s="16">
        <v>43467</v>
      </c>
      <c r="Z39" s="15" t="s">
        <v>1501</v>
      </c>
    </row>
    <row r="40" spans="1:26" s="15" customFormat="1" x14ac:dyDescent="0.2">
      <c r="A40" s="15" t="s">
        <v>1231</v>
      </c>
      <c r="B40" s="15" t="s">
        <v>1502</v>
      </c>
      <c r="C40" s="15" t="s">
        <v>45</v>
      </c>
      <c r="D40" s="15" t="s">
        <v>1105</v>
      </c>
      <c r="E40" s="15" t="s">
        <v>27</v>
      </c>
      <c r="F40" s="15" t="s">
        <v>1503</v>
      </c>
      <c r="G40" s="15" t="s">
        <v>29</v>
      </c>
      <c r="H40" s="15" t="s">
        <v>1246</v>
      </c>
      <c r="I40" s="15">
        <v>1</v>
      </c>
      <c r="J40" s="15" t="s">
        <v>35</v>
      </c>
      <c r="K40" s="15" t="s">
        <v>41</v>
      </c>
      <c r="L40" s="15" t="s">
        <v>36</v>
      </c>
      <c r="M40" s="15">
        <v>6</v>
      </c>
      <c r="N40" s="15">
        <v>26285636</v>
      </c>
      <c r="O40" s="15">
        <v>26285636</v>
      </c>
      <c r="P40" s="15" t="s">
        <v>32</v>
      </c>
      <c r="Q40" s="15" t="s">
        <v>31</v>
      </c>
      <c r="R40" s="15">
        <v>0.51</v>
      </c>
      <c r="T40" s="15">
        <v>142</v>
      </c>
      <c r="U40" s="15">
        <v>138</v>
      </c>
      <c r="X40" s="15">
        <v>105</v>
      </c>
      <c r="Y40" s="16">
        <v>43467</v>
      </c>
      <c r="Z40" s="15" t="s">
        <v>1504</v>
      </c>
    </row>
    <row r="41" spans="1:26" s="15" customFormat="1" x14ac:dyDescent="0.2">
      <c r="A41" s="15" t="s">
        <v>1265</v>
      </c>
      <c r="B41" s="15" t="s">
        <v>1505</v>
      </c>
      <c r="C41" s="15" t="s">
        <v>556</v>
      </c>
      <c r="D41" s="15" t="s">
        <v>261</v>
      </c>
      <c r="E41" s="15" t="s">
        <v>27</v>
      </c>
      <c r="F41" s="15" t="s">
        <v>1506</v>
      </c>
      <c r="G41" s="15" t="s">
        <v>29</v>
      </c>
      <c r="J41" s="15" t="s">
        <v>30</v>
      </c>
      <c r="K41" s="15" t="s">
        <v>30</v>
      </c>
      <c r="L41" s="15" t="s">
        <v>36</v>
      </c>
      <c r="M41" s="15">
        <v>6</v>
      </c>
      <c r="N41" s="15">
        <v>26285628</v>
      </c>
      <c r="O41" s="15">
        <v>26285628</v>
      </c>
      <c r="P41" s="15" t="s">
        <v>31</v>
      </c>
      <c r="Q41" s="15" t="s">
        <v>38</v>
      </c>
      <c r="R41" s="15">
        <v>0.05</v>
      </c>
      <c r="T41" s="15">
        <v>5</v>
      </c>
      <c r="U41" s="15">
        <v>86</v>
      </c>
      <c r="X41" s="15">
        <v>156</v>
      </c>
      <c r="Y41" s="16">
        <v>43467</v>
      </c>
      <c r="Z41" s="15" t="s">
        <v>1507</v>
      </c>
    </row>
    <row r="42" spans="1:26" s="15" customFormat="1" x14ac:dyDescent="0.2">
      <c r="A42" s="15" t="s">
        <v>1300</v>
      </c>
      <c r="B42" s="15" t="s">
        <v>1508</v>
      </c>
      <c r="C42" s="15" t="s">
        <v>80</v>
      </c>
      <c r="D42" s="15" t="s">
        <v>1509</v>
      </c>
      <c r="E42" s="15" t="s">
        <v>27</v>
      </c>
      <c r="F42" s="15" t="s">
        <v>1510</v>
      </c>
      <c r="G42" s="15" t="s">
        <v>29</v>
      </c>
      <c r="H42" s="15" t="s">
        <v>1246</v>
      </c>
      <c r="J42" s="15" t="s">
        <v>50</v>
      </c>
      <c r="K42" s="15" t="s">
        <v>50</v>
      </c>
      <c r="L42" s="15" t="s">
        <v>50</v>
      </c>
      <c r="M42" s="15">
        <v>6</v>
      </c>
      <c r="N42" s="15">
        <v>26285603</v>
      </c>
      <c r="O42" s="15">
        <v>26285603</v>
      </c>
      <c r="P42" s="15" t="s">
        <v>31</v>
      </c>
      <c r="Q42" s="15" t="s">
        <v>38</v>
      </c>
      <c r="R42" s="15">
        <v>0.12</v>
      </c>
      <c r="T42" s="15">
        <v>13</v>
      </c>
      <c r="U42" s="15">
        <v>97</v>
      </c>
      <c r="W42" s="15">
        <v>38</v>
      </c>
      <c r="X42" s="15">
        <v>100</v>
      </c>
      <c r="Y42" s="16">
        <v>43467</v>
      </c>
      <c r="Z42" s="15" t="s">
        <v>1511</v>
      </c>
    </row>
    <row r="43" spans="1:26" s="15" customFormat="1" x14ac:dyDescent="0.2">
      <c r="A43" s="15" t="s">
        <v>1194</v>
      </c>
      <c r="B43" s="15" t="s">
        <v>1512</v>
      </c>
      <c r="C43" s="15" t="s">
        <v>106</v>
      </c>
      <c r="D43" s="15" t="s">
        <v>1513</v>
      </c>
      <c r="E43" s="15" t="s">
        <v>27</v>
      </c>
      <c r="F43" s="15" t="s">
        <v>1514</v>
      </c>
      <c r="G43" s="15" t="s">
        <v>29</v>
      </c>
      <c r="J43" s="15" t="s">
        <v>50</v>
      </c>
      <c r="K43" s="15" t="s">
        <v>50</v>
      </c>
      <c r="L43" s="15" t="s">
        <v>50</v>
      </c>
      <c r="M43" s="15">
        <v>6</v>
      </c>
      <c r="N43" s="15">
        <v>26285577</v>
      </c>
      <c r="O43" s="15">
        <v>26285577</v>
      </c>
      <c r="P43" s="15" t="s">
        <v>38</v>
      </c>
      <c r="Q43" s="15" t="s">
        <v>37</v>
      </c>
      <c r="R43" s="15">
        <v>0.53</v>
      </c>
      <c r="T43" s="15">
        <v>45</v>
      </c>
      <c r="U43" s="15">
        <v>40</v>
      </c>
      <c r="W43" s="15">
        <v>125</v>
      </c>
      <c r="X43" s="15">
        <v>446</v>
      </c>
      <c r="Y43" s="16">
        <v>43467</v>
      </c>
      <c r="Z43" s="15" t="s">
        <v>1515</v>
      </c>
    </row>
    <row r="44" spans="1:26" s="15" customFormat="1" x14ac:dyDescent="0.2">
      <c r="A44" s="15" t="s">
        <v>1153</v>
      </c>
      <c r="B44" s="15" t="s">
        <v>1516</v>
      </c>
      <c r="C44" s="15" t="s">
        <v>746</v>
      </c>
      <c r="D44" s="15" t="s">
        <v>542</v>
      </c>
      <c r="E44" s="15" t="s">
        <v>27</v>
      </c>
      <c r="F44" s="15" t="s">
        <v>1517</v>
      </c>
      <c r="G44" s="15" t="s">
        <v>29</v>
      </c>
      <c r="H44" s="15" t="s">
        <v>1233</v>
      </c>
      <c r="J44" s="15" t="s">
        <v>50</v>
      </c>
      <c r="K44" s="15" t="s">
        <v>50</v>
      </c>
      <c r="L44" s="15" t="s">
        <v>50</v>
      </c>
      <c r="M44" s="15">
        <v>6</v>
      </c>
      <c r="N44" s="15">
        <v>26285577</v>
      </c>
      <c r="O44" s="15">
        <v>26285577</v>
      </c>
      <c r="P44" s="15" t="s">
        <v>38</v>
      </c>
      <c r="Q44" s="15" t="s">
        <v>31</v>
      </c>
      <c r="R44" s="15">
        <v>0.13</v>
      </c>
      <c r="T44" s="15">
        <v>16</v>
      </c>
      <c r="U44" s="15">
        <v>112</v>
      </c>
      <c r="W44" s="15">
        <v>265</v>
      </c>
      <c r="X44" s="15">
        <v>10823</v>
      </c>
      <c r="Y44" s="16">
        <v>43467</v>
      </c>
      <c r="Z44" s="15" t="s">
        <v>1518</v>
      </c>
    </row>
    <row r="45" spans="1:26" s="15" customFormat="1" x14ac:dyDescent="0.2">
      <c r="A45" s="15" t="s">
        <v>1252</v>
      </c>
      <c r="B45" s="15" t="s">
        <v>1519</v>
      </c>
      <c r="C45" s="15" t="s">
        <v>252</v>
      </c>
      <c r="D45" s="15" t="s">
        <v>193</v>
      </c>
      <c r="E45" s="15" t="s">
        <v>27</v>
      </c>
      <c r="F45" s="15" t="s">
        <v>1520</v>
      </c>
      <c r="G45" s="15" t="s">
        <v>29</v>
      </c>
      <c r="J45" s="15" t="s">
        <v>30</v>
      </c>
      <c r="K45" s="15" t="s">
        <v>30</v>
      </c>
      <c r="L45" s="15" t="s">
        <v>30</v>
      </c>
      <c r="M45" s="15">
        <v>6</v>
      </c>
      <c r="N45" s="15">
        <v>26285547</v>
      </c>
      <c r="O45" s="15">
        <v>26285547</v>
      </c>
      <c r="P45" s="15" t="s">
        <v>31</v>
      </c>
      <c r="Q45" s="15" t="s">
        <v>38</v>
      </c>
      <c r="R45" s="15">
        <v>0.57999999999999996</v>
      </c>
      <c r="T45" s="15">
        <v>128</v>
      </c>
      <c r="U45" s="15">
        <v>94</v>
      </c>
      <c r="X45" s="15">
        <v>1412</v>
      </c>
      <c r="Y45" s="16">
        <v>43467</v>
      </c>
      <c r="Z45" s="15" t="s">
        <v>1521</v>
      </c>
    </row>
    <row r="46" spans="1:26" s="15" customFormat="1" x14ac:dyDescent="0.2">
      <c r="A46" s="15" t="s">
        <v>1153</v>
      </c>
      <c r="B46" s="15" t="s">
        <v>1522</v>
      </c>
      <c r="C46" s="15" t="s">
        <v>746</v>
      </c>
      <c r="D46" s="15" t="s">
        <v>1523</v>
      </c>
      <c r="E46" s="15" t="s">
        <v>27</v>
      </c>
      <c r="F46" s="15" t="s">
        <v>1524</v>
      </c>
      <c r="G46" s="15" t="s">
        <v>29</v>
      </c>
      <c r="H46" s="15" t="s">
        <v>1246</v>
      </c>
      <c r="J46" s="15" t="s">
        <v>50</v>
      </c>
      <c r="K46" s="15" t="s">
        <v>50</v>
      </c>
      <c r="L46" s="15" t="s">
        <v>50</v>
      </c>
      <c r="M46" s="15">
        <v>6</v>
      </c>
      <c r="N46" s="15">
        <v>26285505</v>
      </c>
      <c r="O46" s="15">
        <v>26285505</v>
      </c>
      <c r="P46" s="15" t="s">
        <v>31</v>
      </c>
      <c r="Q46" s="15" t="s">
        <v>32</v>
      </c>
      <c r="R46" s="15">
        <v>0.16</v>
      </c>
      <c r="T46" s="15">
        <v>9</v>
      </c>
      <c r="U46" s="15">
        <v>49</v>
      </c>
      <c r="W46" s="15">
        <v>43</v>
      </c>
      <c r="X46" s="15">
        <v>91</v>
      </c>
      <c r="Y46" s="16">
        <v>43467</v>
      </c>
      <c r="Z46" s="15" t="s">
        <v>1525</v>
      </c>
    </row>
    <row r="47" spans="1:26" s="15" customFormat="1" x14ac:dyDescent="0.2">
      <c r="A47" s="15" t="s">
        <v>1144</v>
      </c>
      <c r="B47" s="15" t="s">
        <v>1526</v>
      </c>
      <c r="C47" s="15" t="s">
        <v>584</v>
      </c>
      <c r="D47" s="15" t="s">
        <v>966</v>
      </c>
      <c r="E47" s="15" t="s">
        <v>27</v>
      </c>
      <c r="F47" s="15" t="s">
        <v>1527</v>
      </c>
      <c r="G47" s="15" t="s">
        <v>29</v>
      </c>
      <c r="H47" s="15" t="s">
        <v>1233</v>
      </c>
      <c r="J47" s="15" t="s">
        <v>50</v>
      </c>
      <c r="K47" s="15" t="s">
        <v>50</v>
      </c>
      <c r="L47" s="15" t="s">
        <v>50</v>
      </c>
      <c r="M47" s="15">
        <v>6</v>
      </c>
      <c r="N47" s="15">
        <v>26285460</v>
      </c>
      <c r="O47" s="15">
        <v>26285460</v>
      </c>
      <c r="P47" s="15" t="s">
        <v>31</v>
      </c>
      <c r="Q47" s="15" t="s">
        <v>38</v>
      </c>
      <c r="R47" s="15">
        <v>0.28000000000000003</v>
      </c>
      <c r="T47" s="15">
        <v>61</v>
      </c>
      <c r="U47" s="15">
        <v>160</v>
      </c>
      <c r="W47" s="15">
        <v>248</v>
      </c>
      <c r="X47" s="15">
        <v>93</v>
      </c>
      <c r="Y47" s="16">
        <v>43467</v>
      </c>
      <c r="Z47" s="15" t="s">
        <v>1528</v>
      </c>
    </row>
  </sheetData>
  <autoFilter ref="A1:X35">
    <sortState ref="A2:X42">
      <sortCondition ref="G1:G42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topLeftCell="A19" workbookViewId="0">
      <selection activeCell="D27" sqref="D27"/>
    </sheetView>
  </sheetViews>
  <sheetFormatPr defaultColWidth="11.44140625" defaultRowHeight="15" x14ac:dyDescent="0.2"/>
  <sheetData>
    <row r="1" spans="1:2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</row>
    <row r="2" spans="1:24" x14ac:dyDescent="0.2">
      <c r="A2" t="s">
        <v>33</v>
      </c>
      <c r="B2" t="s">
        <v>886</v>
      </c>
      <c r="C2" t="s">
        <v>34</v>
      </c>
      <c r="D2" t="s">
        <v>887</v>
      </c>
      <c r="E2" t="s">
        <v>27</v>
      </c>
      <c r="F2" t="s">
        <v>888</v>
      </c>
      <c r="G2" t="s">
        <v>29</v>
      </c>
      <c r="J2" t="s">
        <v>35</v>
      </c>
      <c r="K2" t="s">
        <v>30</v>
      </c>
      <c r="L2" t="s">
        <v>36</v>
      </c>
      <c r="M2">
        <v>6</v>
      </c>
      <c r="N2">
        <v>27107122</v>
      </c>
      <c r="O2">
        <v>27107122</v>
      </c>
      <c r="P2" t="s">
        <v>32</v>
      </c>
      <c r="Q2" t="s">
        <v>37</v>
      </c>
      <c r="T2">
        <v>20</v>
      </c>
      <c r="U2">
        <v>115</v>
      </c>
      <c r="W2">
        <v>120</v>
      </c>
      <c r="X2">
        <v>241</v>
      </c>
    </row>
    <row r="3" spans="1:24" x14ac:dyDescent="0.2">
      <c r="A3" t="s">
        <v>56</v>
      </c>
      <c r="B3" t="s">
        <v>889</v>
      </c>
      <c r="C3" t="s">
        <v>57</v>
      </c>
      <c r="D3" t="s">
        <v>890</v>
      </c>
      <c r="E3" t="s">
        <v>27</v>
      </c>
      <c r="F3" t="s">
        <v>891</v>
      </c>
      <c r="G3" t="s">
        <v>29</v>
      </c>
      <c r="J3" t="s">
        <v>35</v>
      </c>
      <c r="K3" t="s">
        <v>30</v>
      </c>
      <c r="L3" t="s">
        <v>36</v>
      </c>
      <c r="M3">
        <v>6</v>
      </c>
      <c r="N3">
        <v>27107126</v>
      </c>
      <c r="O3">
        <v>27107126</v>
      </c>
      <c r="P3" t="s">
        <v>37</v>
      </c>
      <c r="Q3" t="s">
        <v>31</v>
      </c>
      <c r="T3">
        <v>19</v>
      </c>
      <c r="U3">
        <v>51</v>
      </c>
      <c r="X3">
        <v>106</v>
      </c>
    </row>
    <row r="4" spans="1:24" x14ac:dyDescent="0.2">
      <c r="A4" t="s">
        <v>346</v>
      </c>
      <c r="B4">
        <v>587256</v>
      </c>
      <c r="C4" t="s">
        <v>53</v>
      </c>
      <c r="D4" t="s">
        <v>823</v>
      </c>
      <c r="E4" t="s">
        <v>27</v>
      </c>
      <c r="F4" t="s">
        <v>892</v>
      </c>
      <c r="G4" t="s">
        <v>29</v>
      </c>
      <c r="J4" t="s">
        <v>30</v>
      </c>
      <c r="K4" t="s">
        <v>30</v>
      </c>
      <c r="L4" t="s">
        <v>349</v>
      </c>
      <c r="M4">
        <v>6</v>
      </c>
      <c r="N4">
        <v>27107134</v>
      </c>
      <c r="O4">
        <v>27107134</v>
      </c>
      <c r="P4" t="s">
        <v>31</v>
      </c>
      <c r="Q4" t="s">
        <v>38</v>
      </c>
      <c r="X4">
        <v>934</v>
      </c>
    </row>
    <row r="5" spans="1:24" x14ac:dyDescent="0.2">
      <c r="A5" t="s">
        <v>33</v>
      </c>
      <c r="B5" t="s">
        <v>830</v>
      </c>
      <c r="C5" t="s">
        <v>34</v>
      </c>
      <c r="D5" t="s">
        <v>893</v>
      </c>
      <c r="E5" t="s">
        <v>27</v>
      </c>
      <c r="F5" t="s">
        <v>894</v>
      </c>
      <c r="G5" t="s">
        <v>29</v>
      </c>
      <c r="J5" t="s">
        <v>35</v>
      </c>
      <c r="K5" t="s">
        <v>30</v>
      </c>
      <c r="L5" t="s">
        <v>36</v>
      </c>
      <c r="M5">
        <v>6</v>
      </c>
      <c r="N5">
        <v>27107140</v>
      </c>
      <c r="O5">
        <v>27107140</v>
      </c>
      <c r="P5" t="s">
        <v>32</v>
      </c>
      <c r="Q5" t="s">
        <v>38</v>
      </c>
      <c r="T5">
        <v>6</v>
      </c>
      <c r="U5">
        <v>17</v>
      </c>
      <c r="W5">
        <v>41</v>
      </c>
      <c r="X5">
        <v>183</v>
      </c>
    </row>
    <row r="6" spans="1:24" x14ac:dyDescent="0.2">
      <c r="A6" t="s">
        <v>65</v>
      </c>
      <c r="B6" t="s">
        <v>650</v>
      </c>
      <c r="C6" t="s">
        <v>66</v>
      </c>
      <c r="D6" t="s">
        <v>381</v>
      </c>
      <c r="E6" t="s">
        <v>27</v>
      </c>
      <c r="F6" t="s">
        <v>382</v>
      </c>
      <c r="G6" t="s">
        <v>29</v>
      </c>
      <c r="J6" t="s">
        <v>35</v>
      </c>
      <c r="K6" t="s">
        <v>41</v>
      </c>
      <c r="L6" t="s">
        <v>68</v>
      </c>
      <c r="M6">
        <v>6</v>
      </c>
      <c r="N6">
        <v>27107164</v>
      </c>
      <c r="O6">
        <v>27107164</v>
      </c>
      <c r="P6" t="s">
        <v>37</v>
      </c>
      <c r="Q6" t="s">
        <v>32</v>
      </c>
      <c r="T6">
        <v>21</v>
      </c>
      <c r="U6">
        <v>71</v>
      </c>
      <c r="W6">
        <v>118</v>
      </c>
      <c r="X6">
        <v>1285</v>
      </c>
    </row>
    <row r="7" spans="1:24" x14ac:dyDescent="0.2">
      <c r="A7" t="s">
        <v>145</v>
      </c>
      <c r="B7" t="s">
        <v>755</v>
      </c>
      <c r="C7" t="s">
        <v>147</v>
      </c>
      <c r="D7" t="s">
        <v>895</v>
      </c>
      <c r="E7" t="s">
        <v>27</v>
      </c>
      <c r="G7" t="s">
        <v>29</v>
      </c>
      <c r="J7" t="s">
        <v>35</v>
      </c>
      <c r="K7" t="s">
        <v>41</v>
      </c>
      <c r="L7" t="s">
        <v>94</v>
      </c>
      <c r="M7">
        <v>6</v>
      </c>
      <c r="N7">
        <v>27107172</v>
      </c>
      <c r="O7">
        <v>27107173</v>
      </c>
      <c r="P7" t="s">
        <v>259</v>
      </c>
      <c r="Q7" t="s">
        <v>484</v>
      </c>
      <c r="X7">
        <v>3841</v>
      </c>
    </row>
    <row r="8" spans="1:24" x14ac:dyDescent="0.2">
      <c r="A8" t="s">
        <v>276</v>
      </c>
      <c r="B8" t="s">
        <v>896</v>
      </c>
      <c r="C8" t="s">
        <v>278</v>
      </c>
      <c r="D8" t="s">
        <v>641</v>
      </c>
      <c r="E8" t="s">
        <v>27</v>
      </c>
      <c r="F8" t="s">
        <v>642</v>
      </c>
      <c r="G8" t="s">
        <v>29</v>
      </c>
      <c r="J8" t="s">
        <v>35</v>
      </c>
      <c r="K8" t="s">
        <v>125</v>
      </c>
      <c r="L8" t="s">
        <v>280</v>
      </c>
      <c r="M8">
        <v>6</v>
      </c>
      <c r="N8">
        <v>27107172</v>
      </c>
      <c r="O8">
        <v>27107172</v>
      </c>
      <c r="P8" t="s">
        <v>32</v>
      </c>
      <c r="Q8" t="s">
        <v>37</v>
      </c>
      <c r="U8">
        <v>47</v>
      </c>
      <c r="X8">
        <v>139</v>
      </c>
    </row>
    <row r="9" spans="1:24" x14ac:dyDescent="0.2">
      <c r="A9" t="s">
        <v>897</v>
      </c>
      <c r="B9" t="s">
        <v>898</v>
      </c>
      <c r="C9" t="s">
        <v>899</v>
      </c>
      <c r="D9" t="s">
        <v>136</v>
      </c>
      <c r="E9" t="s">
        <v>27</v>
      </c>
      <c r="F9" t="s">
        <v>394</v>
      </c>
      <c r="G9" t="s">
        <v>29</v>
      </c>
      <c r="J9" t="s">
        <v>30</v>
      </c>
      <c r="K9" t="s">
        <v>30</v>
      </c>
      <c r="L9" t="s">
        <v>900</v>
      </c>
      <c r="M9">
        <v>6</v>
      </c>
      <c r="N9">
        <v>27107193</v>
      </c>
      <c r="O9">
        <v>27107193</v>
      </c>
      <c r="P9" t="s">
        <v>31</v>
      </c>
      <c r="Q9" t="s">
        <v>38</v>
      </c>
      <c r="X9">
        <v>5597</v>
      </c>
    </row>
    <row r="10" spans="1:24" x14ac:dyDescent="0.2">
      <c r="A10" t="s">
        <v>81</v>
      </c>
      <c r="B10" t="s">
        <v>901</v>
      </c>
      <c r="C10" t="s">
        <v>902</v>
      </c>
      <c r="D10" t="s">
        <v>136</v>
      </c>
      <c r="E10" t="s">
        <v>27</v>
      </c>
      <c r="F10" t="s">
        <v>394</v>
      </c>
      <c r="G10" t="s">
        <v>29</v>
      </c>
      <c r="J10" t="s">
        <v>35</v>
      </c>
      <c r="K10" t="s">
        <v>41</v>
      </c>
      <c r="L10" t="s">
        <v>68</v>
      </c>
      <c r="M10">
        <v>6</v>
      </c>
      <c r="N10">
        <v>27107193</v>
      </c>
      <c r="O10">
        <v>27107193</v>
      </c>
      <c r="P10" t="s">
        <v>31</v>
      </c>
      <c r="Q10" t="s">
        <v>38</v>
      </c>
      <c r="U10">
        <v>28</v>
      </c>
      <c r="W10">
        <v>39</v>
      </c>
      <c r="X10">
        <v>291</v>
      </c>
    </row>
    <row r="11" spans="1:24" x14ac:dyDescent="0.2">
      <c r="A11" t="s">
        <v>903</v>
      </c>
      <c r="B11" t="s">
        <v>904</v>
      </c>
      <c r="C11" t="s">
        <v>905</v>
      </c>
      <c r="D11" t="s">
        <v>136</v>
      </c>
      <c r="E11" t="s">
        <v>27</v>
      </c>
      <c r="F11" t="s">
        <v>394</v>
      </c>
      <c r="G11" t="s">
        <v>29</v>
      </c>
      <c r="J11" t="s">
        <v>30</v>
      </c>
      <c r="K11" t="s">
        <v>30</v>
      </c>
      <c r="L11" t="s">
        <v>36</v>
      </c>
      <c r="M11">
        <v>6</v>
      </c>
      <c r="N11">
        <v>27107193</v>
      </c>
      <c r="O11">
        <v>27107193</v>
      </c>
      <c r="P11" t="s">
        <v>31</v>
      </c>
      <c r="Q11" t="s">
        <v>38</v>
      </c>
      <c r="T11">
        <v>3</v>
      </c>
      <c r="U11">
        <v>6</v>
      </c>
      <c r="X11">
        <v>53</v>
      </c>
    </row>
    <row r="12" spans="1:24" x14ac:dyDescent="0.2">
      <c r="A12" t="s">
        <v>47</v>
      </c>
      <c r="B12" t="s">
        <v>906</v>
      </c>
      <c r="C12" t="s">
        <v>51</v>
      </c>
      <c r="D12" t="s">
        <v>654</v>
      </c>
      <c r="E12" t="s">
        <v>27</v>
      </c>
      <c r="F12" t="s">
        <v>655</v>
      </c>
      <c r="G12" t="s">
        <v>29</v>
      </c>
      <c r="J12" t="s">
        <v>50</v>
      </c>
      <c r="K12" t="s">
        <v>50</v>
      </c>
      <c r="L12" t="s">
        <v>50</v>
      </c>
      <c r="M12">
        <v>6</v>
      </c>
      <c r="N12">
        <v>27107196</v>
      </c>
      <c r="O12">
        <v>27107196</v>
      </c>
      <c r="P12" t="s">
        <v>31</v>
      </c>
      <c r="Q12" t="s">
        <v>38</v>
      </c>
      <c r="T12">
        <v>22</v>
      </c>
      <c r="U12">
        <v>35</v>
      </c>
      <c r="V12">
        <v>1</v>
      </c>
      <c r="W12">
        <v>108</v>
      </c>
      <c r="X12">
        <v>100</v>
      </c>
    </row>
    <row r="13" spans="1:24" x14ac:dyDescent="0.2">
      <c r="A13" t="s">
        <v>468</v>
      </c>
      <c r="B13" t="s">
        <v>907</v>
      </c>
      <c r="C13" t="s">
        <v>470</v>
      </c>
      <c r="D13" t="s">
        <v>908</v>
      </c>
      <c r="E13" t="s">
        <v>27</v>
      </c>
      <c r="F13" t="s">
        <v>909</v>
      </c>
      <c r="G13" t="s">
        <v>29</v>
      </c>
      <c r="J13" t="s">
        <v>35</v>
      </c>
      <c r="K13" t="s">
        <v>30</v>
      </c>
      <c r="L13" t="s">
        <v>36</v>
      </c>
      <c r="M13">
        <v>6</v>
      </c>
      <c r="N13">
        <v>27107208</v>
      </c>
      <c r="O13">
        <v>27107208</v>
      </c>
      <c r="P13" t="s">
        <v>31</v>
      </c>
      <c r="Q13" t="s">
        <v>38</v>
      </c>
      <c r="T13">
        <v>46</v>
      </c>
      <c r="U13">
        <v>70</v>
      </c>
      <c r="X13">
        <v>36</v>
      </c>
    </row>
    <row r="14" spans="1:24" x14ac:dyDescent="0.2">
      <c r="A14" t="s">
        <v>33</v>
      </c>
      <c r="B14" t="s">
        <v>794</v>
      </c>
      <c r="C14" t="s">
        <v>106</v>
      </c>
      <c r="D14" t="s">
        <v>910</v>
      </c>
      <c r="E14" t="s">
        <v>27</v>
      </c>
      <c r="F14" t="s">
        <v>911</v>
      </c>
      <c r="G14" t="s">
        <v>29</v>
      </c>
      <c r="J14" t="s">
        <v>35</v>
      </c>
      <c r="K14" t="s">
        <v>30</v>
      </c>
      <c r="L14" t="s">
        <v>36</v>
      </c>
      <c r="M14">
        <v>6</v>
      </c>
      <c r="N14">
        <v>27107209</v>
      </c>
      <c r="O14">
        <v>27107209</v>
      </c>
      <c r="P14" t="s">
        <v>32</v>
      </c>
      <c r="Q14" t="s">
        <v>38</v>
      </c>
      <c r="T14">
        <v>11</v>
      </c>
      <c r="U14">
        <v>36</v>
      </c>
      <c r="W14">
        <v>61</v>
      </c>
      <c r="X14">
        <v>1256</v>
      </c>
    </row>
    <row r="15" spans="1:24" x14ac:dyDescent="0.2">
      <c r="A15" t="s">
        <v>213</v>
      </c>
      <c r="B15" t="s">
        <v>912</v>
      </c>
      <c r="C15" t="s">
        <v>77</v>
      </c>
      <c r="D15" t="s">
        <v>913</v>
      </c>
      <c r="E15" t="s">
        <v>27</v>
      </c>
      <c r="F15" t="s">
        <v>914</v>
      </c>
      <c r="G15" t="s">
        <v>29</v>
      </c>
      <c r="J15" t="s">
        <v>35</v>
      </c>
      <c r="K15" t="s">
        <v>41</v>
      </c>
      <c r="L15" t="s">
        <v>94</v>
      </c>
      <c r="M15">
        <v>6</v>
      </c>
      <c r="N15">
        <v>27107217</v>
      </c>
      <c r="O15">
        <v>27107217</v>
      </c>
      <c r="P15" t="s">
        <v>32</v>
      </c>
      <c r="Q15" t="s">
        <v>37</v>
      </c>
      <c r="T15">
        <v>41</v>
      </c>
      <c r="U15">
        <v>213</v>
      </c>
      <c r="W15">
        <v>202</v>
      </c>
      <c r="X15">
        <v>916</v>
      </c>
    </row>
    <row r="16" spans="1:24" x14ac:dyDescent="0.2">
      <c r="A16" t="s">
        <v>346</v>
      </c>
      <c r="B16">
        <v>587336</v>
      </c>
      <c r="C16" t="s">
        <v>53</v>
      </c>
      <c r="D16" t="s">
        <v>915</v>
      </c>
      <c r="E16" t="s">
        <v>27</v>
      </c>
      <c r="F16" t="s">
        <v>916</v>
      </c>
      <c r="G16" t="s">
        <v>29</v>
      </c>
      <c r="J16" t="s">
        <v>30</v>
      </c>
      <c r="K16" t="s">
        <v>30</v>
      </c>
      <c r="L16" t="s">
        <v>349</v>
      </c>
      <c r="M16">
        <v>6</v>
      </c>
      <c r="N16">
        <v>27107220</v>
      </c>
      <c r="O16">
        <v>27107220</v>
      </c>
      <c r="P16" t="s">
        <v>37</v>
      </c>
      <c r="Q16" t="s">
        <v>31</v>
      </c>
      <c r="X16">
        <v>761</v>
      </c>
    </row>
    <row r="17" spans="1:24" x14ac:dyDescent="0.2">
      <c r="A17" t="s">
        <v>72</v>
      </c>
      <c r="B17" t="s">
        <v>917</v>
      </c>
      <c r="C17" t="s">
        <v>25</v>
      </c>
      <c r="D17" t="s">
        <v>918</v>
      </c>
      <c r="E17" t="s">
        <v>27</v>
      </c>
      <c r="F17" t="s">
        <v>919</v>
      </c>
      <c r="G17" t="s">
        <v>29</v>
      </c>
      <c r="J17" t="s">
        <v>35</v>
      </c>
      <c r="K17" t="s">
        <v>73</v>
      </c>
      <c r="L17" t="s">
        <v>36</v>
      </c>
      <c r="M17">
        <v>6</v>
      </c>
      <c r="N17">
        <v>27107230</v>
      </c>
      <c r="O17">
        <v>27107230</v>
      </c>
      <c r="P17" t="s">
        <v>31</v>
      </c>
      <c r="Q17" t="s">
        <v>32</v>
      </c>
      <c r="U17">
        <v>41</v>
      </c>
      <c r="X17">
        <v>873</v>
      </c>
    </row>
    <row r="18" spans="1:24" x14ac:dyDescent="0.2">
      <c r="A18" t="s">
        <v>72</v>
      </c>
      <c r="B18" t="s">
        <v>920</v>
      </c>
      <c r="C18" t="s">
        <v>25</v>
      </c>
      <c r="D18" t="s">
        <v>284</v>
      </c>
      <c r="E18" t="s">
        <v>27</v>
      </c>
      <c r="F18" t="s">
        <v>921</v>
      </c>
      <c r="G18" t="s">
        <v>29</v>
      </c>
      <c r="J18" t="s">
        <v>35</v>
      </c>
      <c r="K18" t="s">
        <v>73</v>
      </c>
      <c r="L18" t="s">
        <v>36</v>
      </c>
      <c r="M18">
        <v>6</v>
      </c>
      <c r="N18">
        <v>27107240</v>
      </c>
      <c r="O18">
        <v>27107240</v>
      </c>
      <c r="P18" t="s">
        <v>31</v>
      </c>
      <c r="Q18" t="s">
        <v>32</v>
      </c>
      <c r="U18">
        <v>141</v>
      </c>
      <c r="X18">
        <v>421</v>
      </c>
    </row>
    <row r="19" spans="1:24" x14ac:dyDescent="0.2">
      <c r="A19" t="s">
        <v>72</v>
      </c>
      <c r="B19" t="s">
        <v>922</v>
      </c>
      <c r="C19" t="s">
        <v>25</v>
      </c>
      <c r="D19" t="s">
        <v>178</v>
      </c>
      <c r="E19" t="s">
        <v>27</v>
      </c>
      <c r="F19" t="s">
        <v>923</v>
      </c>
      <c r="G19" t="s">
        <v>29</v>
      </c>
      <c r="J19" t="s">
        <v>35</v>
      </c>
      <c r="K19" t="s">
        <v>73</v>
      </c>
      <c r="L19" t="s">
        <v>36</v>
      </c>
      <c r="M19">
        <v>6</v>
      </c>
      <c r="N19">
        <v>27107244</v>
      </c>
      <c r="O19">
        <v>27107244</v>
      </c>
      <c r="P19" t="s">
        <v>32</v>
      </c>
      <c r="Q19" t="s">
        <v>31</v>
      </c>
      <c r="U19">
        <v>65</v>
      </c>
      <c r="X19">
        <v>426</v>
      </c>
    </row>
    <row r="20" spans="1:24" x14ac:dyDescent="0.2">
      <c r="A20" t="s">
        <v>903</v>
      </c>
      <c r="B20" t="s">
        <v>924</v>
      </c>
      <c r="C20" t="s">
        <v>905</v>
      </c>
      <c r="D20" t="s">
        <v>422</v>
      </c>
      <c r="E20" t="s">
        <v>27</v>
      </c>
      <c r="F20" t="s">
        <v>423</v>
      </c>
      <c r="G20" t="s">
        <v>29</v>
      </c>
      <c r="J20" t="s">
        <v>30</v>
      </c>
      <c r="K20" t="s">
        <v>30</v>
      </c>
      <c r="L20" t="s">
        <v>36</v>
      </c>
      <c r="M20">
        <v>6</v>
      </c>
      <c r="N20">
        <v>27107247</v>
      </c>
      <c r="O20">
        <v>27107247</v>
      </c>
      <c r="P20" t="s">
        <v>32</v>
      </c>
      <c r="Q20" t="s">
        <v>37</v>
      </c>
      <c r="T20">
        <v>55</v>
      </c>
      <c r="U20">
        <v>208</v>
      </c>
      <c r="X20">
        <v>76</v>
      </c>
    </row>
    <row r="21" spans="1:24" x14ac:dyDescent="0.2">
      <c r="A21" t="s">
        <v>47</v>
      </c>
      <c r="B21" t="s">
        <v>925</v>
      </c>
      <c r="C21" t="s">
        <v>51</v>
      </c>
      <c r="D21" t="s">
        <v>547</v>
      </c>
      <c r="E21" t="s">
        <v>27</v>
      </c>
      <c r="F21" t="s">
        <v>926</v>
      </c>
      <c r="G21" t="s">
        <v>29</v>
      </c>
      <c r="J21" t="s">
        <v>50</v>
      </c>
      <c r="K21" t="s">
        <v>50</v>
      </c>
      <c r="L21" t="s">
        <v>50</v>
      </c>
      <c r="M21">
        <v>6</v>
      </c>
      <c r="N21">
        <v>27107253</v>
      </c>
      <c r="O21">
        <v>27107253</v>
      </c>
      <c r="P21" t="s">
        <v>31</v>
      </c>
      <c r="Q21" t="s">
        <v>38</v>
      </c>
      <c r="T21">
        <v>49</v>
      </c>
      <c r="U21">
        <v>78</v>
      </c>
      <c r="W21">
        <v>135</v>
      </c>
      <c r="X21">
        <v>66</v>
      </c>
    </row>
    <row r="22" spans="1:24" x14ac:dyDescent="0.2">
      <c r="A22" t="s">
        <v>250</v>
      </c>
      <c r="B22" t="s">
        <v>927</v>
      </c>
      <c r="C22" t="s">
        <v>252</v>
      </c>
      <c r="D22" t="s">
        <v>928</v>
      </c>
      <c r="E22" t="s">
        <v>27</v>
      </c>
      <c r="F22" t="s">
        <v>929</v>
      </c>
      <c r="G22" t="s">
        <v>29</v>
      </c>
      <c r="J22" t="s">
        <v>35</v>
      </c>
      <c r="K22" t="s">
        <v>30</v>
      </c>
      <c r="L22" t="s">
        <v>36</v>
      </c>
      <c r="M22">
        <v>6</v>
      </c>
      <c r="N22">
        <v>27107257</v>
      </c>
      <c r="O22">
        <v>27107257</v>
      </c>
      <c r="P22" t="s">
        <v>32</v>
      </c>
      <c r="Q22" t="s">
        <v>37</v>
      </c>
      <c r="T22">
        <v>15</v>
      </c>
      <c r="U22">
        <v>64</v>
      </c>
      <c r="X22">
        <v>1297</v>
      </c>
    </row>
    <row r="23" spans="1:24" x14ac:dyDescent="0.2">
      <c r="A23" t="s">
        <v>356</v>
      </c>
      <c r="B23" t="s">
        <v>930</v>
      </c>
      <c r="C23" t="s">
        <v>358</v>
      </c>
      <c r="D23" t="s">
        <v>770</v>
      </c>
      <c r="E23" t="s">
        <v>27</v>
      </c>
      <c r="F23" t="s">
        <v>931</v>
      </c>
      <c r="G23" t="s">
        <v>29</v>
      </c>
      <c r="J23" t="s">
        <v>35</v>
      </c>
      <c r="K23" t="s">
        <v>41</v>
      </c>
      <c r="L23" t="s">
        <v>68</v>
      </c>
      <c r="M23">
        <v>6</v>
      </c>
      <c r="N23">
        <v>27107259</v>
      </c>
      <c r="O23">
        <v>27107259</v>
      </c>
      <c r="P23" t="s">
        <v>32</v>
      </c>
      <c r="Q23" t="s">
        <v>38</v>
      </c>
      <c r="T23">
        <v>45</v>
      </c>
      <c r="U23">
        <v>93</v>
      </c>
      <c r="W23">
        <v>114</v>
      </c>
      <c r="X23">
        <v>419</v>
      </c>
    </row>
    <row r="24" spans="1:24" x14ac:dyDescent="0.2">
      <c r="A24" t="s">
        <v>33</v>
      </c>
      <c r="B24" t="s">
        <v>932</v>
      </c>
      <c r="C24" t="s">
        <v>34</v>
      </c>
      <c r="D24" t="s">
        <v>933</v>
      </c>
      <c r="E24" t="s">
        <v>27</v>
      </c>
      <c r="F24" t="s">
        <v>934</v>
      </c>
      <c r="G24" t="s">
        <v>29</v>
      </c>
      <c r="J24" t="s">
        <v>35</v>
      </c>
      <c r="K24" t="s">
        <v>30</v>
      </c>
      <c r="L24" t="s">
        <v>36</v>
      </c>
      <c r="M24">
        <v>6</v>
      </c>
      <c r="N24">
        <v>27107273</v>
      </c>
      <c r="O24">
        <v>27107273</v>
      </c>
      <c r="P24" t="s">
        <v>31</v>
      </c>
      <c r="Q24" t="s">
        <v>37</v>
      </c>
      <c r="T24">
        <v>17</v>
      </c>
      <c r="U24">
        <v>31</v>
      </c>
      <c r="W24">
        <v>44</v>
      </c>
      <c r="X24">
        <v>317</v>
      </c>
    </row>
    <row r="25" spans="1:24" x14ac:dyDescent="0.2">
      <c r="A25" t="s">
        <v>65</v>
      </c>
      <c r="B25" t="s">
        <v>935</v>
      </c>
      <c r="C25" t="s">
        <v>158</v>
      </c>
      <c r="D25" t="s">
        <v>666</v>
      </c>
      <c r="E25" t="s">
        <v>27</v>
      </c>
      <c r="F25" t="s">
        <v>667</v>
      </c>
      <c r="G25" t="s">
        <v>29</v>
      </c>
      <c r="J25" t="s">
        <v>35</v>
      </c>
      <c r="K25" t="s">
        <v>41</v>
      </c>
      <c r="L25" t="s">
        <v>936</v>
      </c>
      <c r="M25">
        <v>6</v>
      </c>
      <c r="N25">
        <v>27107279</v>
      </c>
      <c r="O25">
        <v>27107279</v>
      </c>
      <c r="P25" t="s">
        <v>32</v>
      </c>
      <c r="Q25" t="s">
        <v>38</v>
      </c>
      <c r="T25">
        <v>2</v>
      </c>
      <c r="U25">
        <v>35</v>
      </c>
      <c r="W25">
        <v>86</v>
      </c>
      <c r="X25">
        <v>317</v>
      </c>
    </row>
    <row r="26" spans="1:24" x14ac:dyDescent="0.2">
      <c r="A26" t="s">
        <v>127</v>
      </c>
      <c r="B26" t="s">
        <v>937</v>
      </c>
      <c r="C26" t="s">
        <v>129</v>
      </c>
      <c r="D26" t="s">
        <v>666</v>
      </c>
      <c r="E26" t="s">
        <v>27</v>
      </c>
      <c r="F26" t="s">
        <v>938</v>
      </c>
      <c r="G26" t="s">
        <v>29</v>
      </c>
      <c r="J26" t="s">
        <v>30</v>
      </c>
      <c r="K26" t="s">
        <v>30</v>
      </c>
      <c r="L26" t="s">
        <v>131</v>
      </c>
      <c r="M26">
        <v>6</v>
      </c>
      <c r="N26">
        <v>27107279</v>
      </c>
      <c r="O26">
        <v>27107279</v>
      </c>
      <c r="P26" t="s">
        <v>32</v>
      </c>
      <c r="Q26" t="s">
        <v>31</v>
      </c>
      <c r="X26">
        <v>44</v>
      </c>
    </row>
    <row r="27" spans="1:24" x14ac:dyDescent="0.2">
      <c r="A27" t="s">
        <v>33</v>
      </c>
      <c r="B27" t="s">
        <v>939</v>
      </c>
      <c r="C27" t="s">
        <v>106</v>
      </c>
      <c r="D27" t="s">
        <v>432</v>
      </c>
      <c r="E27" t="s">
        <v>27</v>
      </c>
      <c r="F27" t="s">
        <v>433</v>
      </c>
      <c r="G27" t="s">
        <v>29</v>
      </c>
      <c r="J27" t="s">
        <v>35</v>
      </c>
      <c r="K27" t="s">
        <v>30</v>
      </c>
      <c r="L27" t="s">
        <v>36</v>
      </c>
      <c r="M27">
        <v>6</v>
      </c>
      <c r="N27">
        <v>27107277</v>
      </c>
      <c r="O27">
        <v>27107277</v>
      </c>
      <c r="P27" t="s">
        <v>32</v>
      </c>
      <c r="Q27" t="s">
        <v>37</v>
      </c>
      <c r="T27">
        <v>17</v>
      </c>
      <c r="U27">
        <v>57</v>
      </c>
      <c r="W27">
        <v>79</v>
      </c>
      <c r="X27">
        <v>337</v>
      </c>
    </row>
    <row r="28" spans="1:24" x14ac:dyDescent="0.2">
      <c r="A28" t="s">
        <v>476</v>
      </c>
      <c r="B28" t="s">
        <v>940</v>
      </c>
      <c r="C28" t="s">
        <v>478</v>
      </c>
      <c r="D28" t="s">
        <v>572</v>
      </c>
      <c r="E28" t="s">
        <v>27</v>
      </c>
      <c r="F28" t="s">
        <v>941</v>
      </c>
      <c r="G28" t="s">
        <v>29</v>
      </c>
      <c r="J28" t="s">
        <v>35</v>
      </c>
      <c r="K28" t="s">
        <v>41</v>
      </c>
      <c r="L28" t="s">
        <v>94</v>
      </c>
      <c r="M28">
        <v>6</v>
      </c>
      <c r="N28">
        <v>27107302</v>
      </c>
      <c r="O28">
        <v>27107302</v>
      </c>
      <c r="P28" t="s">
        <v>31</v>
      </c>
      <c r="Q28" t="s">
        <v>32</v>
      </c>
      <c r="T28">
        <v>93</v>
      </c>
      <c r="U28">
        <v>48</v>
      </c>
      <c r="W28">
        <v>116</v>
      </c>
      <c r="X28">
        <v>634</v>
      </c>
    </row>
    <row r="29" spans="1:24" x14ac:dyDescent="0.2">
      <c r="A29" t="s">
        <v>65</v>
      </c>
      <c r="B29" t="s">
        <v>942</v>
      </c>
      <c r="C29" t="s">
        <v>66</v>
      </c>
      <c r="D29" t="s">
        <v>208</v>
      </c>
      <c r="E29" t="s">
        <v>27</v>
      </c>
      <c r="F29" t="s">
        <v>943</v>
      </c>
      <c r="G29" t="s">
        <v>29</v>
      </c>
      <c r="J29" t="s">
        <v>35</v>
      </c>
      <c r="K29" t="s">
        <v>41</v>
      </c>
      <c r="L29" t="s">
        <v>68</v>
      </c>
      <c r="M29">
        <v>6</v>
      </c>
      <c r="N29">
        <v>27107305</v>
      </c>
      <c r="O29">
        <v>27107305</v>
      </c>
      <c r="P29" t="s">
        <v>37</v>
      </c>
      <c r="Q29" t="s">
        <v>32</v>
      </c>
      <c r="T29">
        <v>17</v>
      </c>
      <c r="U29">
        <v>115</v>
      </c>
      <c r="W29">
        <v>135</v>
      </c>
      <c r="X29">
        <v>1302</v>
      </c>
    </row>
    <row r="30" spans="1:24" x14ac:dyDescent="0.2">
      <c r="A30" t="s">
        <v>573</v>
      </c>
      <c r="B30" t="s">
        <v>944</v>
      </c>
      <c r="C30" t="s">
        <v>478</v>
      </c>
      <c r="D30" t="s">
        <v>71</v>
      </c>
      <c r="E30" t="s">
        <v>27</v>
      </c>
      <c r="F30" t="s">
        <v>945</v>
      </c>
      <c r="G30" t="s">
        <v>29</v>
      </c>
      <c r="J30" t="s">
        <v>30</v>
      </c>
      <c r="K30" t="s">
        <v>30</v>
      </c>
      <c r="L30" t="s">
        <v>36</v>
      </c>
      <c r="M30">
        <v>6</v>
      </c>
      <c r="N30">
        <v>27107304</v>
      </c>
      <c r="O30">
        <v>27107304</v>
      </c>
      <c r="P30" t="s">
        <v>38</v>
      </c>
      <c r="Q30" t="s">
        <v>31</v>
      </c>
      <c r="X30">
        <v>3894</v>
      </c>
    </row>
    <row r="31" spans="1:24" x14ac:dyDescent="0.2">
      <c r="A31" t="s">
        <v>72</v>
      </c>
      <c r="B31" t="s">
        <v>946</v>
      </c>
      <c r="C31" t="s">
        <v>25</v>
      </c>
      <c r="D31" t="s">
        <v>947</v>
      </c>
      <c r="E31" t="s">
        <v>27</v>
      </c>
      <c r="F31" t="s">
        <v>948</v>
      </c>
      <c r="G31" t="s">
        <v>29</v>
      </c>
      <c r="J31" t="s">
        <v>35</v>
      </c>
      <c r="K31" t="s">
        <v>73</v>
      </c>
      <c r="L31" t="s">
        <v>36</v>
      </c>
      <c r="M31">
        <v>6</v>
      </c>
      <c r="N31">
        <v>27107308</v>
      </c>
      <c r="O31">
        <v>27107308</v>
      </c>
      <c r="P31" t="s">
        <v>31</v>
      </c>
      <c r="Q31" t="s">
        <v>37</v>
      </c>
      <c r="U31">
        <v>66</v>
      </c>
      <c r="X31">
        <v>85</v>
      </c>
    </row>
    <row r="32" spans="1:24" x14ac:dyDescent="0.2">
      <c r="A32" t="s">
        <v>181</v>
      </c>
      <c r="B32" t="s">
        <v>949</v>
      </c>
      <c r="C32" t="s">
        <v>183</v>
      </c>
      <c r="D32" t="s">
        <v>950</v>
      </c>
      <c r="E32" t="s">
        <v>27</v>
      </c>
      <c r="F32" t="s">
        <v>951</v>
      </c>
      <c r="G32" t="s">
        <v>29</v>
      </c>
      <c r="J32" t="s">
        <v>35</v>
      </c>
      <c r="K32" t="s">
        <v>30</v>
      </c>
      <c r="L32" t="s">
        <v>184</v>
      </c>
      <c r="M32">
        <v>6</v>
      </c>
      <c r="N32">
        <v>27107315</v>
      </c>
      <c r="O32">
        <v>27107315</v>
      </c>
      <c r="P32" t="s">
        <v>31</v>
      </c>
      <c r="Q32" t="s">
        <v>32</v>
      </c>
      <c r="T32">
        <v>23</v>
      </c>
      <c r="U32">
        <v>58</v>
      </c>
      <c r="W32">
        <v>66</v>
      </c>
      <c r="X32">
        <v>53</v>
      </c>
    </row>
    <row r="33" spans="1:26" x14ac:dyDescent="0.2">
      <c r="A33" t="s">
        <v>47</v>
      </c>
      <c r="B33" t="s">
        <v>952</v>
      </c>
      <c r="C33" t="s">
        <v>51</v>
      </c>
      <c r="D33" t="s">
        <v>950</v>
      </c>
      <c r="E33" t="s">
        <v>27</v>
      </c>
      <c r="F33" t="s">
        <v>951</v>
      </c>
      <c r="G33" t="s">
        <v>29</v>
      </c>
      <c r="J33" t="s">
        <v>50</v>
      </c>
      <c r="K33" t="s">
        <v>50</v>
      </c>
      <c r="L33" t="s">
        <v>50</v>
      </c>
      <c r="M33">
        <v>6</v>
      </c>
      <c r="N33">
        <v>27107315</v>
      </c>
      <c r="O33">
        <v>27107315</v>
      </c>
      <c r="P33" t="s">
        <v>31</v>
      </c>
      <c r="Q33" t="s">
        <v>37</v>
      </c>
      <c r="T33">
        <v>98</v>
      </c>
      <c r="U33">
        <v>168</v>
      </c>
      <c r="W33">
        <v>161</v>
      </c>
      <c r="X33">
        <v>125</v>
      </c>
    </row>
    <row r="34" spans="1:26" x14ac:dyDescent="0.2">
      <c r="A34" t="s">
        <v>953</v>
      </c>
      <c r="B34" t="s">
        <v>954</v>
      </c>
      <c r="C34" t="s">
        <v>278</v>
      </c>
      <c r="D34" t="s">
        <v>955</v>
      </c>
      <c r="E34" t="s">
        <v>27</v>
      </c>
      <c r="F34" t="s">
        <v>956</v>
      </c>
      <c r="G34" t="s">
        <v>29</v>
      </c>
      <c r="J34" t="s">
        <v>30</v>
      </c>
      <c r="K34" t="s">
        <v>30</v>
      </c>
      <c r="L34" t="s">
        <v>79</v>
      </c>
      <c r="M34">
        <v>6</v>
      </c>
      <c r="N34">
        <v>27107338</v>
      </c>
      <c r="O34">
        <v>27107338</v>
      </c>
      <c r="P34" t="s">
        <v>31</v>
      </c>
      <c r="Q34" t="s">
        <v>38</v>
      </c>
      <c r="X34">
        <v>18</v>
      </c>
    </row>
    <row r="35" spans="1:26" x14ac:dyDescent="0.2">
      <c r="A35" t="s">
        <v>127</v>
      </c>
      <c r="B35" t="s">
        <v>957</v>
      </c>
      <c r="C35" t="s">
        <v>129</v>
      </c>
      <c r="D35" t="s">
        <v>958</v>
      </c>
      <c r="E35" t="s">
        <v>27</v>
      </c>
      <c r="F35" t="s">
        <v>959</v>
      </c>
      <c r="G35" t="s">
        <v>29</v>
      </c>
      <c r="J35" t="s">
        <v>30</v>
      </c>
      <c r="K35" t="s">
        <v>30</v>
      </c>
      <c r="L35" t="s">
        <v>131</v>
      </c>
      <c r="M35">
        <v>6</v>
      </c>
      <c r="N35">
        <v>27107340</v>
      </c>
      <c r="O35">
        <v>27107340</v>
      </c>
      <c r="P35" t="s">
        <v>37</v>
      </c>
      <c r="Q35" t="s">
        <v>32</v>
      </c>
      <c r="X35">
        <v>12</v>
      </c>
    </row>
    <row r="36" spans="1:26" x14ac:dyDescent="0.2">
      <c r="A36" t="s">
        <v>72</v>
      </c>
      <c r="B36" t="s">
        <v>960</v>
      </c>
      <c r="C36" t="s">
        <v>25</v>
      </c>
      <c r="D36" t="s">
        <v>797</v>
      </c>
      <c r="E36" t="s">
        <v>27</v>
      </c>
      <c r="F36" t="s">
        <v>961</v>
      </c>
      <c r="G36" t="s">
        <v>29</v>
      </c>
      <c r="J36" t="s">
        <v>35</v>
      </c>
      <c r="K36" t="s">
        <v>73</v>
      </c>
      <c r="L36" t="s">
        <v>36</v>
      </c>
      <c r="M36">
        <v>6</v>
      </c>
      <c r="N36">
        <v>27107346</v>
      </c>
      <c r="O36">
        <v>27107346</v>
      </c>
      <c r="P36" t="s">
        <v>32</v>
      </c>
      <c r="Q36" t="s">
        <v>37</v>
      </c>
      <c r="U36">
        <v>6</v>
      </c>
      <c r="X36">
        <v>408</v>
      </c>
    </row>
    <row r="37" spans="1:26" x14ac:dyDescent="0.2">
      <c r="A37" t="s">
        <v>356</v>
      </c>
      <c r="B37" t="s">
        <v>962</v>
      </c>
      <c r="C37" t="s">
        <v>358</v>
      </c>
      <c r="D37" t="s">
        <v>797</v>
      </c>
      <c r="E37" t="s">
        <v>27</v>
      </c>
      <c r="F37" t="s">
        <v>961</v>
      </c>
      <c r="G37" t="s">
        <v>29</v>
      </c>
      <c r="J37" t="s">
        <v>35</v>
      </c>
      <c r="K37" t="s">
        <v>41</v>
      </c>
      <c r="L37" t="s">
        <v>68</v>
      </c>
      <c r="M37">
        <v>6</v>
      </c>
      <c r="N37">
        <v>27107346</v>
      </c>
      <c r="O37">
        <v>27107346</v>
      </c>
      <c r="P37" t="s">
        <v>32</v>
      </c>
      <c r="Q37" t="s">
        <v>37</v>
      </c>
      <c r="T37">
        <v>6</v>
      </c>
      <c r="U37">
        <v>34</v>
      </c>
      <c r="W37">
        <v>121</v>
      </c>
      <c r="X37">
        <v>513</v>
      </c>
    </row>
    <row r="38" spans="1:26" x14ac:dyDescent="0.2">
      <c r="A38" t="s">
        <v>72</v>
      </c>
      <c r="B38" t="s">
        <v>963</v>
      </c>
      <c r="C38" t="s">
        <v>25</v>
      </c>
      <c r="D38" t="s">
        <v>871</v>
      </c>
      <c r="E38" t="s">
        <v>27</v>
      </c>
      <c r="F38" t="s">
        <v>964</v>
      </c>
      <c r="G38" t="s">
        <v>29</v>
      </c>
      <c r="J38" t="s">
        <v>35</v>
      </c>
      <c r="K38" t="s">
        <v>73</v>
      </c>
      <c r="L38" t="s">
        <v>36</v>
      </c>
      <c r="M38">
        <v>6</v>
      </c>
      <c r="N38">
        <v>27107349</v>
      </c>
      <c r="O38">
        <v>27107349</v>
      </c>
      <c r="P38" t="s">
        <v>32</v>
      </c>
      <c r="Q38" t="s">
        <v>38</v>
      </c>
      <c r="U38">
        <v>88</v>
      </c>
      <c r="X38">
        <v>365</v>
      </c>
    </row>
    <row r="39" spans="1:26" x14ac:dyDescent="0.2">
      <c r="A39" t="s">
        <v>62</v>
      </c>
      <c r="B39" t="s">
        <v>965</v>
      </c>
      <c r="C39" t="s">
        <v>59</v>
      </c>
      <c r="D39" t="s">
        <v>966</v>
      </c>
      <c r="E39" t="s">
        <v>27</v>
      </c>
      <c r="F39" t="s">
        <v>967</v>
      </c>
      <c r="G39" t="s">
        <v>29</v>
      </c>
      <c r="J39" t="s">
        <v>50</v>
      </c>
      <c r="K39" t="s">
        <v>50</v>
      </c>
      <c r="L39" t="s">
        <v>50</v>
      </c>
      <c r="M39">
        <v>6</v>
      </c>
      <c r="N39">
        <v>27107355</v>
      </c>
      <c r="O39">
        <v>27107355</v>
      </c>
      <c r="P39" t="s">
        <v>32</v>
      </c>
      <c r="Q39" t="s">
        <v>37</v>
      </c>
      <c r="T39">
        <v>48</v>
      </c>
      <c r="U39">
        <v>32</v>
      </c>
      <c r="W39">
        <v>96</v>
      </c>
      <c r="X39">
        <v>100</v>
      </c>
    </row>
    <row r="40" spans="1:26" x14ac:dyDescent="0.2">
      <c r="A40" t="s">
        <v>903</v>
      </c>
      <c r="B40" t="s">
        <v>968</v>
      </c>
      <c r="C40" t="s">
        <v>905</v>
      </c>
      <c r="D40" t="s">
        <v>969</v>
      </c>
      <c r="E40" t="s">
        <v>27</v>
      </c>
      <c r="F40" t="s">
        <v>970</v>
      </c>
      <c r="G40" t="s">
        <v>29</v>
      </c>
      <c r="J40" t="s">
        <v>30</v>
      </c>
      <c r="K40" t="s">
        <v>30</v>
      </c>
      <c r="L40" t="s">
        <v>36</v>
      </c>
      <c r="M40">
        <v>6</v>
      </c>
      <c r="N40">
        <v>27107386</v>
      </c>
      <c r="O40">
        <v>27107386</v>
      </c>
      <c r="P40" t="s">
        <v>32</v>
      </c>
      <c r="Q40" t="s">
        <v>31</v>
      </c>
      <c r="T40">
        <v>6</v>
      </c>
      <c r="U40">
        <v>6</v>
      </c>
      <c r="X40">
        <v>25</v>
      </c>
    </row>
    <row r="41" spans="1:26" x14ac:dyDescent="0.2">
      <c r="A41" t="s">
        <v>33</v>
      </c>
      <c r="B41" t="s">
        <v>971</v>
      </c>
      <c r="C41" t="s">
        <v>106</v>
      </c>
      <c r="D41" t="s">
        <v>972</v>
      </c>
      <c r="E41" t="s">
        <v>27</v>
      </c>
      <c r="F41" t="s">
        <v>480</v>
      </c>
      <c r="G41" t="s">
        <v>29</v>
      </c>
      <c r="J41" t="s">
        <v>35</v>
      </c>
      <c r="K41" t="s">
        <v>30</v>
      </c>
      <c r="L41" t="s">
        <v>36</v>
      </c>
      <c r="M41">
        <v>6</v>
      </c>
      <c r="N41">
        <v>27107385</v>
      </c>
      <c r="O41">
        <v>27107385</v>
      </c>
      <c r="P41" t="s">
        <v>32</v>
      </c>
      <c r="Q41" t="s">
        <v>38</v>
      </c>
      <c r="T41">
        <v>38</v>
      </c>
      <c r="U41">
        <v>69</v>
      </c>
      <c r="W41">
        <v>81</v>
      </c>
      <c r="X41">
        <v>408</v>
      </c>
    </row>
    <row r="42" spans="1:26" x14ac:dyDescent="0.2">
      <c r="A42" t="s">
        <v>33</v>
      </c>
      <c r="B42" t="s">
        <v>179</v>
      </c>
      <c r="C42" t="s">
        <v>106</v>
      </c>
      <c r="D42" t="s">
        <v>324</v>
      </c>
      <c r="E42" t="s">
        <v>27</v>
      </c>
      <c r="F42" t="s">
        <v>486</v>
      </c>
      <c r="G42" t="s">
        <v>29</v>
      </c>
      <c r="J42" t="s">
        <v>35</v>
      </c>
      <c r="K42" t="s">
        <v>30</v>
      </c>
      <c r="L42" t="s">
        <v>36</v>
      </c>
      <c r="M42">
        <v>6</v>
      </c>
      <c r="N42">
        <v>27107390</v>
      </c>
      <c r="O42">
        <v>27107390</v>
      </c>
      <c r="P42" t="s">
        <v>31</v>
      </c>
      <c r="Q42" t="s">
        <v>32</v>
      </c>
      <c r="T42">
        <v>18</v>
      </c>
      <c r="U42">
        <v>60</v>
      </c>
      <c r="W42">
        <v>78</v>
      </c>
      <c r="X42">
        <v>403</v>
      </c>
    </row>
    <row r="43" spans="1:26" x14ac:dyDescent="0.2">
      <c r="A43" t="s">
        <v>437</v>
      </c>
      <c r="B43" t="s">
        <v>973</v>
      </c>
      <c r="C43" t="s">
        <v>123</v>
      </c>
      <c r="D43" t="s">
        <v>974</v>
      </c>
      <c r="E43" t="s">
        <v>27</v>
      </c>
      <c r="F43" t="s">
        <v>975</v>
      </c>
      <c r="G43" t="s">
        <v>29</v>
      </c>
      <c r="J43" t="s">
        <v>30</v>
      </c>
      <c r="K43" t="s">
        <v>30</v>
      </c>
      <c r="L43" t="s">
        <v>441</v>
      </c>
      <c r="M43">
        <v>6</v>
      </c>
      <c r="N43">
        <v>27107395</v>
      </c>
      <c r="O43">
        <v>27107395</v>
      </c>
      <c r="P43" t="s">
        <v>32</v>
      </c>
      <c r="Q43" t="s">
        <v>38</v>
      </c>
      <c r="X43">
        <v>230</v>
      </c>
    </row>
    <row r="44" spans="1:26" s="15" customFormat="1" x14ac:dyDescent="0.2">
      <c r="A44" s="15" t="s">
        <v>1153</v>
      </c>
      <c r="B44" s="15" t="s">
        <v>1457</v>
      </c>
      <c r="C44" s="15" t="s">
        <v>358</v>
      </c>
      <c r="D44" s="15" t="s">
        <v>88</v>
      </c>
      <c r="E44" s="15" t="s">
        <v>27</v>
      </c>
      <c r="F44" s="15" t="s">
        <v>330</v>
      </c>
      <c r="G44" s="15" t="s">
        <v>29</v>
      </c>
      <c r="H44" s="15" t="s">
        <v>1233</v>
      </c>
      <c r="J44" s="15" t="s">
        <v>50</v>
      </c>
      <c r="K44" s="15" t="s">
        <v>50</v>
      </c>
      <c r="L44" s="15" t="s">
        <v>50</v>
      </c>
      <c r="M44" s="15">
        <v>6</v>
      </c>
      <c r="N44" s="15">
        <v>27107097</v>
      </c>
      <c r="O44" s="15">
        <v>27107097</v>
      </c>
      <c r="P44" s="15" t="s">
        <v>31</v>
      </c>
      <c r="Q44" s="15" t="s">
        <v>38</v>
      </c>
      <c r="R44" s="15">
        <v>0.26</v>
      </c>
      <c r="T44" s="15">
        <v>13</v>
      </c>
      <c r="U44" s="15">
        <v>37</v>
      </c>
      <c r="W44" s="15">
        <v>23</v>
      </c>
      <c r="X44" s="15">
        <v>13837</v>
      </c>
      <c r="Y44" s="16">
        <v>43466</v>
      </c>
      <c r="Z44" s="15" t="s">
        <v>1458</v>
      </c>
    </row>
    <row r="45" spans="1:26" s="15" customFormat="1" x14ac:dyDescent="0.2">
      <c r="A45" s="15" t="s">
        <v>1153</v>
      </c>
      <c r="B45" s="15" t="s">
        <v>1459</v>
      </c>
      <c r="C45" s="15" t="s">
        <v>358</v>
      </c>
      <c r="D45" s="15" t="s">
        <v>343</v>
      </c>
      <c r="E45" s="15" t="s">
        <v>27</v>
      </c>
      <c r="F45" s="15" t="s">
        <v>344</v>
      </c>
      <c r="G45" s="15" t="s">
        <v>29</v>
      </c>
      <c r="H45" s="15" t="s">
        <v>1233</v>
      </c>
      <c r="J45" s="15" t="s">
        <v>50</v>
      </c>
      <c r="K45" s="15" t="s">
        <v>50</v>
      </c>
      <c r="L45" s="15" t="s">
        <v>50</v>
      </c>
      <c r="M45" s="15">
        <v>6</v>
      </c>
      <c r="N45" s="15">
        <v>27107113</v>
      </c>
      <c r="O45" s="15">
        <v>27107113</v>
      </c>
      <c r="P45" s="15" t="s">
        <v>37</v>
      </c>
      <c r="Q45" s="15" t="s">
        <v>32</v>
      </c>
      <c r="R45" s="15">
        <v>0.41</v>
      </c>
      <c r="T45" s="15">
        <v>16</v>
      </c>
      <c r="U45" s="15">
        <v>23</v>
      </c>
      <c r="W45" s="15">
        <v>36</v>
      </c>
      <c r="X45" s="15">
        <v>1908</v>
      </c>
      <c r="Y45" s="16">
        <v>43466</v>
      </c>
      <c r="Z45" s="15" t="s">
        <v>1460</v>
      </c>
    </row>
    <row r="46" spans="1:26" s="15" customFormat="1" x14ac:dyDescent="0.2">
      <c r="A46" s="15" t="s">
        <v>1153</v>
      </c>
      <c r="B46" s="15" t="s">
        <v>1461</v>
      </c>
      <c r="C46" s="15" t="s">
        <v>746</v>
      </c>
      <c r="D46" s="15" t="s">
        <v>630</v>
      </c>
      <c r="E46" s="15" t="s">
        <v>27</v>
      </c>
      <c r="F46" s="15" t="s">
        <v>631</v>
      </c>
      <c r="G46" s="15" t="s">
        <v>29</v>
      </c>
      <c r="H46" s="15" t="s">
        <v>1462</v>
      </c>
      <c r="J46" s="15" t="s">
        <v>50</v>
      </c>
      <c r="K46" s="15" t="s">
        <v>50</v>
      </c>
      <c r="L46" s="15" t="s">
        <v>50</v>
      </c>
      <c r="M46" s="15">
        <v>6</v>
      </c>
      <c r="N46" s="15">
        <v>27107115</v>
      </c>
      <c r="O46" s="15">
        <v>27107115</v>
      </c>
      <c r="P46" s="15" t="s">
        <v>32</v>
      </c>
      <c r="Q46" s="15" t="s">
        <v>38</v>
      </c>
      <c r="R46" s="15">
        <v>0.16</v>
      </c>
      <c r="T46" s="15">
        <v>10</v>
      </c>
      <c r="U46" s="15">
        <v>51</v>
      </c>
      <c r="W46" s="15">
        <v>49</v>
      </c>
      <c r="X46" s="15">
        <v>39</v>
      </c>
      <c r="Y46" s="16">
        <v>43466</v>
      </c>
      <c r="Z46" s="15" t="s">
        <v>1463</v>
      </c>
    </row>
    <row r="47" spans="1:26" s="15" customFormat="1" x14ac:dyDescent="0.2">
      <c r="A47" s="15" t="s">
        <v>1153</v>
      </c>
      <c r="B47" s="15" t="s">
        <v>1165</v>
      </c>
      <c r="C47" s="15" t="s">
        <v>358</v>
      </c>
      <c r="D47" s="15" t="s">
        <v>1033</v>
      </c>
      <c r="E47" s="15" t="s">
        <v>27</v>
      </c>
      <c r="F47" s="15" t="s">
        <v>892</v>
      </c>
      <c r="G47" s="15" t="s">
        <v>29</v>
      </c>
      <c r="H47" s="15" t="s">
        <v>1233</v>
      </c>
      <c r="J47" s="15" t="s">
        <v>50</v>
      </c>
      <c r="K47" s="15" t="s">
        <v>50</v>
      </c>
      <c r="L47" s="15" t="s">
        <v>50</v>
      </c>
      <c r="M47" s="15">
        <v>6</v>
      </c>
      <c r="N47" s="15">
        <v>27107140</v>
      </c>
      <c r="O47" s="15">
        <v>27107140</v>
      </c>
      <c r="P47" s="15" t="s">
        <v>32</v>
      </c>
      <c r="Q47" s="15" t="s">
        <v>37</v>
      </c>
      <c r="R47" s="15">
        <v>0.48</v>
      </c>
      <c r="T47" s="15">
        <v>26</v>
      </c>
      <c r="U47" s="15">
        <v>28</v>
      </c>
      <c r="W47" s="15">
        <v>32</v>
      </c>
      <c r="X47" s="15">
        <v>3206</v>
      </c>
      <c r="Y47" s="16">
        <v>43466</v>
      </c>
      <c r="Z47" s="15" t="s">
        <v>1464</v>
      </c>
    </row>
    <row r="48" spans="1:26" s="15" customFormat="1" x14ac:dyDescent="0.2">
      <c r="A48" s="15" t="s">
        <v>1153</v>
      </c>
      <c r="B48" s="15" t="s">
        <v>1178</v>
      </c>
      <c r="C48" s="15" t="s">
        <v>358</v>
      </c>
      <c r="D48" s="15" t="s">
        <v>1033</v>
      </c>
      <c r="E48" s="15" t="s">
        <v>27</v>
      </c>
      <c r="F48" s="15" t="s">
        <v>892</v>
      </c>
      <c r="G48" s="15" t="s">
        <v>29</v>
      </c>
      <c r="H48" s="15" t="s">
        <v>1233</v>
      </c>
      <c r="J48" s="15" t="s">
        <v>50</v>
      </c>
      <c r="K48" s="15" t="s">
        <v>50</v>
      </c>
      <c r="L48" s="15" t="s">
        <v>50</v>
      </c>
      <c r="M48" s="15">
        <v>6</v>
      </c>
      <c r="N48" s="15">
        <v>27107140</v>
      </c>
      <c r="O48" s="15">
        <v>27107140</v>
      </c>
      <c r="P48" s="15" t="s">
        <v>32</v>
      </c>
      <c r="Q48" s="15" t="s">
        <v>37</v>
      </c>
      <c r="R48" s="15">
        <v>0.32</v>
      </c>
      <c r="T48" s="15">
        <v>15</v>
      </c>
      <c r="U48" s="15">
        <v>32</v>
      </c>
      <c r="W48" s="15">
        <v>45</v>
      </c>
      <c r="X48" s="15">
        <v>13874</v>
      </c>
      <c r="Y48" s="16">
        <v>43466</v>
      </c>
      <c r="Z48" s="15" t="s">
        <v>1464</v>
      </c>
    </row>
    <row r="49" spans="1:26" s="15" customFormat="1" x14ac:dyDescent="0.2">
      <c r="A49" s="15" t="s">
        <v>1231</v>
      </c>
      <c r="B49" s="15" t="s">
        <v>1465</v>
      </c>
      <c r="C49" s="15" t="s">
        <v>45</v>
      </c>
      <c r="D49" s="15" t="s">
        <v>400</v>
      </c>
      <c r="E49" s="15" t="s">
        <v>27</v>
      </c>
      <c r="F49" s="15" t="s">
        <v>1466</v>
      </c>
      <c r="G49" s="15" t="s">
        <v>29</v>
      </c>
      <c r="H49" s="15" t="s">
        <v>1233</v>
      </c>
      <c r="J49" s="15" t="s">
        <v>35</v>
      </c>
      <c r="K49" s="15" t="s">
        <v>41</v>
      </c>
      <c r="L49" s="15" t="s">
        <v>36</v>
      </c>
      <c r="M49" s="15">
        <v>6</v>
      </c>
      <c r="N49" s="15">
        <v>27107211</v>
      </c>
      <c r="O49" s="15">
        <v>27107211</v>
      </c>
      <c r="P49" s="15" t="s">
        <v>32</v>
      </c>
      <c r="Q49" s="15" t="s">
        <v>37</v>
      </c>
      <c r="R49" s="15">
        <v>0.03</v>
      </c>
      <c r="T49" s="15">
        <v>4</v>
      </c>
      <c r="U49" s="15">
        <v>137</v>
      </c>
      <c r="X49" s="15">
        <v>42</v>
      </c>
      <c r="Y49" s="16">
        <v>43466</v>
      </c>
      <c r="Z49" s="15" t="s">
        <v>1467</v>
      </c>
    </row>
    <row r="50" spans="1:26" s="15" customFormat="1" x14ac:dyDescent="0.2">
      <c r="A50" s="15" t="s">
        <v>1153</v>
      </c>
      <c r="B50" s="15" t="s">
        <v>1468</v>
      </c>
      <c r="C50" s="15" t="s">
        <v>358</v>
      </c>
      <c r="D50" s="15" t="s">
        <v>166</v>
      </c>
      <c r="E50" s="15" t="s">
        <v>27</v>
      </c>
      <c r="F50" s="15" t="s">
        <v>660</v>
      </c>
      <c r="G50" s="15" t="s">
        <v>29</v>
      </c>
      <c r="H50" s="15" t="s">
        <v>1233</v>
      </c>
      <c r="J50" s="15" t="s">
        <v>50</v>
      </c>
      <c r="K50" s="15" t="s">
        <v>50</v>
      </c>
      <c r="L50" s="15" t="s">
        <v>50</v>
      </c>
      <c r="M50" s="15">
        <v>6</v>
      </c>
      <c r="N50" s="15">
        <v>27107233</v>
      </c>
      <c r="O50" s="15">
        <v>27107233</v>
      </c>
      <c r="P50" s="15" t="s">
        <v>32</v>
      </c>
      <c r="Q50" s="15" t="s">
        <v>37</v>
      </c>
      <c r="R50" s="15">
        <v>0.28999999999999998</v>
      </c>
      <c r="T50" s="15">
        <v>11</v>
      </c>
      <c r="U50" s="15">
        <v>27</v>
      </c>
      <c r="W50" s="15">
        <v>46</v>
      </c>
      <c r="X50" s="15">
        <v>554</v>
      </c>
      <c r="Y50" s="16">
        <v>43466</v>
      </c>
      <c r="Z50" s="15" t="s">
        <v>1469</v>
      </c>
    </row>
    <row r="51" spans="1:26" s="15" customFormat="1" x14ac:dyDescent="0.2">
      <c r="A51" s="15" t="s">
        <v>1183</v>
      </c>
      <c r="B51" s="15" t="s">
        <v>1470</v>
      </c>
      <c r="C51" s="15" t="s">
        <v>83</v>
      </c>
      <c r="D51" s="15" t="s">
        <v>1471</v>
      </c>
      <c r="E51" s="15" t="s">
        <v>27</v>
      </c>
      <c r="F51" s="15" t="s">
        <v>1472</v>
      </c>
      <c r="G51" s="15" t="s">
        <v>29</v>
      </c>
      <c r="H51" s="15" t="s">
        <v>1233</v>
      </c>
      <c r="J51" s="15" t="s">
        <v>50</v>
      </c>
      <c r="K51" s="15" t="s">
        <v>50</v>
      </c>
      <c r="L51" s="15" t="s">
        <v>50</v>
      </c>
      <c r="M51" s="15">
        <v>6</v>
      </c>
      <c r="N51" s="15">
        <v>27107256</v>
      </c>
      <c r="O51" s="15">
        <v>27107256</v>
      </c>
      <c r="P51" s="15" t="s">
        <v>32</v>
      </c>
      <c r="Q51" s="15" t="s">
        <v>37</v>
      </c>
      <c r="R51" s="15">
        <v>0.34</v>
      </c>
      <c r="T51" s="15">
        <v>13</v>
      </c>
      <c r="U51" s="15">
        <v>25</v>
      </c>
      <c r="W51" s="15">
        <v>55</v>
      </c>
      <c r="X51" s="15">
        <v>11313</v>
      </c>
      <c r="Y51" s="16">
        <v>43466</v>
      </c>
      <c r="Z51" s="15" t="s">
        <v>1473</v>
      </c>
    </row>
    <row r="52" spans="1:26" s="15" customFormat="1" x14ac:dyDescent="0.2">
      <c r="A52" s="15" t="s">
        <v>1153</v>
      </c>
      <c r="B52" s="15" t="s">
        <v>1474</v>
      </c>
      <c r="C52" s="15" t="s">
        <v>1475</v>
      </c>
      <c r="D52" s="15" t="s">
        <v>865</v>
      </c>
      <c r="E52" s="15" t="s">
        <v>27</v>
      </c>
      <c r="F52" s="15" t="s">
        <v>1054</v>
      </c>
      <c r="G52" s="15" t="s">
        <v>29</v>
      </c>
      <c r="H52" s="15" t="s">
        <v>1233</v>
      </c>
      <c r="J52" s="15" t="s">
        <v>50</v>
      </c>
      <c r="K52" s="15" t="s">
        <v>50</v>
      </c>
      <c r="L52" s="15" t="s">
        <v>50</v>
      </c>
      <c r="M52" s="15">
        <v>6</v>
      </c>
      <c r="N52" s="15">
        <v>27107311</v>
      </c>
      <c r="O52" s="15">
        <v>27107311</v>
      </c>
      <c r="P52" s="15" t="s">
        <v>37</v>
      </c>
      <c r="Q52" s="15" t="s">
        <v>32</v>
      </c>
      <c r="R52" s="15">
        <v>0.28000000000000003</v>
      </c>
      <c r="T52" s="15">
        <v>26</v>
      </c>
      <c r="U52" s="15">
        <v>68</v>
      </c>
      <c r="W52" s="15">
        <v>41</v>
      </c>
      <c r="X52" s="15">
        <v>7644</v>
      </c>
      <c r="Y52" s="16">
        <v>43466</v>
      </c>
      <c r="Z52" s="15" t="s">
        <v>1476</v>
      </c>
    </row>
    <row r="53" spans="1:26" s="15" customFormat="1" x14ac:dyDescent="0.2">
      <c r="A53" s="15" t="s">
        <v>1153</v>
      </c>
      <c r="B53" s="15" t="s">
        <v>1477</v>
      </c>
      <c r="C53" s="15" t="s">
        <v>358</v>
      </c>
      <c r="D53" s="15" t="s">
        <v>1478</v>
      </c>
      <c r="E53" s="15" t="s">
        <v>27</v>
      </c>
      <c r="F53" s="15" t="s">
        <v>1479</v>
      </c>
      <c r="G53" s="15" t="s">
        <v>29</v>
      </c>
      <c r="H53" s="15" t="s">
        <v>1233</v>
      </c>
      <c r="J53" s="15" t="s">
        <v>50</v>
      </c>
      <c r="K53" s="15" t="s">
        <v>50</v>
      </c>
      <c r="L53" s="15" t="s">
        <v>50</v>
      </c>
      <c r="M53" s="15">
        <v>6</v>
      </c>
      <c r="N53" s="15">
        <v>27107356</v>
      </c>
      <c r="O53" s="15">
        <v>27107356</v>
      </c>
      <c r="P53" s="15" t="s">
        <v>31</v>
      </c>
      <c r="Q53" s="15" t="s">
        <v>38</v>
      </c>
      <c r="R53" s="15">
        <v>0.41</v>
      </c>
      <c r="T53" s="15">
        <v>28</v>
      </c>
      <c r="U53" s="15">
        <v>41</v>
      </c>
      <c r="W53" s="15">
        <v>61</v>
      </c>
      <c r="X53" s="15">
        <v>7854</v>
      </c>
      <c r="Y53" s="16">
        <v>43466</v>
      </c>
      <c r="Z53" s="15" t="s">
        <v>1480</v>
      </c>
    </row>
    <row r="54" spans="1:26" s="15" customFormat="1" x14ac:dyDescent="0.2">
      <c r="A54" s="15" t="s">
        <v>1184</v>
      </c>
      <c r="B54" s="15" t="s">
        <v>1481</v>
      </c>
      <c r="C54" s="15" t="s">
        <v>252</v>
      </c>
      <c r="D54" s="15" t="s">
        <v>488</v>
      </c>
      <c r="E54" s="15" t="s">
        <v>27</v>
      </c>
      <c r="F54" s="15" t="s">
        <v>489</v>
      </c>
      <c r="G54" s="15" t="s">
        <v>29</v>
      </c>
      <c r="J54" s="15" t="s">
        <v>50</v>
      </c>
      <c r="K54" s="15" t="s">
        <v>50</v>
      </c>
      <c r="L54" s="15" t="s">
        <v>50</v>
      </c>
      <c r="M54" s="15">
        <v>6</v>
      </c>
      <c r="N54" s="15">
        <v>27107391</v>
      </c>
      <c r="O54" s="15">
        <v>27107391</v>
      </c>
      <c r="P54" s="15" t="s">
        <v>32</v>
      </c>
      <c r="Q54" s="15" t="s">
        <v>38</v>
      </c>
      <c r="R54" s="15">
        <v>0.12</v>
      </c>
      <c r="T54" s="15">
        <v>6</v>
      </c>
      <c r="U54" s="15">
        <v>43</v>
      </c>
      <c r="W54" s="15">
        <v>66</v>
      </c>
      <c r="X54" s="15">
        <v>2632</v>
      </c>
      <c r="Y54" s="16">
        <v>43466</v>
      </c>
      <c r="Z54" s="15" t="s">
        <v>1482</v>
      </c>
    </row>
    <row r="55" spans="1:26" s="15" customFormat="1" x14ac:dyDescent="0.2">
      <c r="A55" s="15" t="s">
        <v>1265</v>
      </c>
      <c r="B55" s="15" t="s">
        <v>1483</v>
      </c>
      <c r="C55" s="15" t="s">
        <v>1290</v>
      </c>
      <c r="D55" s="15" t="s">
        <v>78</v>
      </c>
      <c r="E55" s="15" t="s">
        <v>27</v>
      </c>
      <c r="F55" s="15" t="s">
        <v>1484</v>
      </c>
      <c r="G55" s="15" t="s">
        <v>29</v>
      </c>
      <c r="J55" s="15" t="s">
        <v>30</v>
      </c>
      <c r="K55" s="15" t="s">
        <v>30</v>
      </c>
      <c r="L55" s="15" t="s">
        <v>36</v>
      </c>
      <c r="M55" s="15">
        <v>6</v>
      </c>
      <c r="N55" s="15">
        <v>27107395</v>
      </c>
      <c r="O55" s="15">
        <v>27107395</v>
      </c>
      <c r="P55" s="15" t="s">
        <v>32</v>
      </c>
      <c r="Q55" s="15" t="s">
        <v>37</v>
      </c>
      <c r="R55" s="15">
        <v>0.08</v>
      </c>
      <c r="T55" s="15">
        <v>5</v>
      </c>
      <c r="U55" s="15">
        <v>61</v>
      </c>
      <c r="X55" s="15">
        <v>82</v>
      </c>
      <c r="Y55" s="16">
        <v>43466</v>
      </c>
      <c r="Z55" s="15" t="s">
        <v>1485</v>
      </c>
    </row>
  </sheetData>
  <autoFilter ref="A1:X43">
    <sortState ref="A2:X44">
      <sortCondition ref="G1:G44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B1" workbookViewId="0">
      <selection activeCell="D8" sqref="D8"/>
    </sheetView>
  </sheetViews>
  <sheetFormatPr defaultColWidth="11.44140625" defaultRowHeight="15" x14ac:dyDescent="0.2"/>
  <sheetData>
    <row r="1" spans="1:2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</row>
    <row r="2" spans="1:24" x14ac:dyDescent="0.2">
      <c r="A2" t="s">
        <v>171</v>
      </c>
      <c r="B2" t="s">
        <v>976</v>
      </c>
      <c r="C2" t="s">
        <v>977</v>
      </c>
      <c r="D2" t="s">
        <v>93</v>
      </c>
      <c r="E2" t="s">
        <v>598</v>
      </c>
      <c r="F2" t="s">
        <v>978</v>
      </c>
      <c r="G2" t="s">
        <v>29</v>
      </c>
      <c r="I2">
        <v>1</v>
      </c>
      <c r="J2" t="s">
        <v>35</v>
      </c>
      <c r="K2" t="s">
        <v>30</v>
      </c>
      <c r="L2" t="s">
        <v>36</v>
      </c>
      <c r="M2">
        <v>6</v>
      </c>
      <c r="N2">
        <v>27791912</v>
      </c>
      <c r="O2">
        <v>27791912</v>
      </c>
      <c r="P2" t="s">
        <v>31</v>
      </c>
      <c r="Q2" t="s">
        <v>32</v>
      </c>
      <c r="T2">
        <v>10</v>
      </c>
      <c r="U2">
        <v>24</v>
      </c>
      <c r="X2">
        <v>16</v>
      </c>
    </row>
    <row r="3" spans="1:24" x14ac:dyDescent="0.2">
      <c r="A3" t="s">
        <v>276</v>
      </c>
      <c r="B3" t="s">
        <v>979</v>
      </c>
      <c r="C3" t="s">
        <v>278</v>
      </c>
      <c r="D3" t="s">
        <v>501</v>
      </c>
      <c r="E3" t="s">
        <v>598</v>
      </c>
      <c r="F3" t="s">
        <v>980</v>
      </c>
      <c r="G3" t="s">
        <v>29</v>
      </c>
      <c r="J3" t="s">
        <v>35</v>
      </c>
      <c r="K3" t="s">
        <v>125</v>
      </c>
      <c r="L3" t="s">
        <v>280</v>
      </c>
      <c r="M3">
        <v>6</v>
      </c>
      <c r="N3">
        <v>27791916</v>
      </c>
      <c r="O3">
        <v>27791916</v>
      </c>
      <c r="P3" t="s">
        <v>32</v>
      </c>
      <c r="Q3" t="s">
        <v>37</v>
      </c>
      <c r="U3">
        <v>31</v>
      </c>
      <c r="X3">
        <v>80</v>
      </c>
    </row>
    <row r="4" spans="1:24" x14ac:dyDescent="0.2">
      <c r="A4" t="s">
        <v>651</v>
      </c>
      <c r="B4" t="s">
        <v>981</v>
      </c>
      <c r="C4" t="s">
        <v>653</v>
      </c>
      <c r="D4" t="s">
        <v>333</v>
      </c>
      <c r="E4" t="s">
        <v>27</v>
      </c>
      <c r="F4" t="s">
        <v>334</v>
      </c>
      <c r="G4" t="s">
        <v>29</v>
      </c>
      <c r="J4" t="s">
        <v>30</v>
      </c>
      <c r="K4" t="s">
        <v>30</v>
      </c>
      <c r="L4" t="s">
        <v>36</v>
      </c>
      <c r="M4">
        <v>6</v>
      </c>
      <c r="N4">
        <v>27791925</v>
      </c>
      <c r="O4">
        <v>27791925</v>
      </c>
      <c r="P4" t="s">
        <v>32</v>
      </c>
      <c r="Q4" t="s">
        <v>37</v>
      </c>
      <c r="T4">
        <v>4</v>
      </c>
      <c r="U4">
        <v>149</v>
      </c>
      <c r="X4">
        <v>1302</v>
      </c>
    </row>
    <row r="5" spans="1:24" x14ac:dyDescent="0.2">
      <c r="A5" t="s">
        <v>176</v>
      </c>
      <c r="B5" t="s">
        <v>982</v>
      </c>
      <c r="C5" t="s">
        <v>117</v>
      </c>
      <c r="D5" t="s">
        <v>362</v>
      </c>
      <c r="E5" t="s">
        <v>27</v>
      </c>
      <c r="F5" t="s">
        <v>363</v>
      </c>
      <c r="G5" t="s">
        <v>29</v>
      </c>
      <c r="I5">
        <v>1</v>
      </c>
      <c r="J5" t="s">
        <v>35</v>
      </c>
      <c r="K5" t="s">
        <v>41</v>
      </c>
      <c r="L5" t="s">
        <v>68</v>
      </c>
      <c r="M5">
        <v>6</v>
      </c>
      <c r="N5">
        <v>27791945</v>
      </c>
      <c r="O5">
        <v>27791945</v>
      </c>
      <c r="P5" t="s">
        <v>32</v>
      </c>
      <c r="Q5" t="s">
        <v>37</v>
      </c>
      <c r="T5">
        <v>8</v>
      </c>
      <c r="U5">
        <v>20</v>
      </c>
      <c r="X5">
        <v>23</v>
      </c>
    </row>
    <row r="6" spans="1:24" x14ac:dyDescent="0.2">
      <c r="A6" t="s">
        <v>47</v>
      </c>
      <c r="B6" t="s">
        <v>983</v>
      </c>
      <c r="C6" t="s">
        <v>51</v>
      </c>
      <c r="D6" t="s">
        <v>984</v>
      </c>
      <c r="E6" t="s">
        <v>27</v>
      </c>
      <c r="F6" t="s">
        <v>985</v>
      </c>
      <c r="G6" t="s">
        <v>29</v>
      </c>
      <c r="J6" t="s">
        <v>50</v>
      </c>
      <c r="K6" t="s">
        <v>50</v>
      </c>
      <c r="L6" t="s">
        <v>50</v>
      </c>
      <c r="M6">
        <v>6</v>
      </c>
      <c r="N6">
        <v>27791998</v>
      </c>
      <c r="O6">
        <v>27791998</v>
      </c>
      <c r="P6" t="s">
        <v>32</v>
      </c>
      <c r="Q6" t="s">
        <v>31</v>
      </c>
      <c r="T6">
        <v>52</v>
      </c>
      <c r="U6">
        <v>62</v>
      </c>
      <c r="V6">
        <v>1</v>
      </c>
      <c r="W6">
        <v>95</v>
      </c>
      <c r="X6">
        <v>90</v>
      </c>
    </row>
    <row r="7" spans="1:24" x14ac:dyDescent="0.2">
      <c r="A7" t="s">
        <v>356</v>
      </c>
      <c r="B7" t="s">
        <v>986</v>
      </c>
      <c r="C7" t="s">
        <v>358</v>
      </c>
      <c r="D7" t="s">
        <v>263</v>
      </c>
      <c r="E7" t="s">
        <v>27</v>
      </c>
      <c r="F7" t="s">
        <v>987</v>
      </c>
      <c r="G7" t="s">
        <v>29</v>
      </c>
      <c r="I7">
        <v>1</v>
      </c>
      <c r="J7" t="s">
        <v>35</v>
      </c>
      <c r="K7" t="s">
        <v>41</v>
      </c>
      <c r="L7" t="s">
        <v>68</v>
      </c>
      <c r="M7">
        <v>6</v>
      </c>
      <c r="N7">
        <v>27792005</v>
      </c>
      <c r="O7">
        <v>27792005</v>
      </c>
      <c r="P7" t="s">
        <v>37</v>
      </c>
      <c r="Q7" t="s">
        <v>32</v>
      </c>
      <c r="T7">
        <v>23</v>
      </c>
      <c r="U7">
        <v>122</v>
      </c>
      <c r="W7">
        <v>202</v>
      </c>
      <c r="X7">
        <v>198</v>
      </c>
    </row>
    <row r="8" spans="1:24" x14ac:dyDescent="0.2">
      <c r="A8" t="s">
        <v>176</v>
      </c>
      <c r="B8" t="s">
        <v>988</v>
      </c>
      <c r="C8" t="s">
        <v>80</v>
      </c>
      <c r="D8" t="s">
        <v>403</v>
      </c>
      <c r="E8" t="s">
        <v>27</v>
      </c>
      <c r="F8" t="s">
        <v>404</v>
      </c>
      <c r="G8" t="s">
        <v>29</v>
      </c>
      <c r="I8">
        <v>1</v>
      </c>
      <c r="J8" t="s">
        <v>35</v>
      </c>
      <c r="K8" t="s">
        <v>41</v>
      </c>
      <c r="L8" t="s">
        <v>68</v>
      </c>
      <c r="M8">
        <v>6</v>
      </c>
      <c r="N8">
        <v>27792030</v>
      </c>
      <c r="O8">
        <v>27792030</v>
      </c>
      <c r="P8" t="s">
        <v>32</v>
      </c>
      <c r="Q8" t="s">
        <v>38</v>
      </c>
      <c r="T8">
        <v>9</v>
      </c>
      <c r="U8">
        <v>3</v>
      </c>
      <c r="X8">
        <v>24</v>
      </c>
    </row>
    <row r="9" spans="1:24" x14ac:dyDescent="0.2">
      <c r="A9" t="s">
        <v>76</v>
      </c>
      <c r="B9" t="s">
        <v>409</v>
      </c>
      <c r="C9" t="s">
        <v>77</v>
      </c>
      <c r="D9" t="s">
        <v>170</v>
      </c>
      <c r="E9" t="s">
        <v>27</v>
      </c>
      <c r="F9" t="s">
        <v>989</v>
      </c>
      <c r="G9" t="s">
        <v>29</v>
      </c>
      <c r="J9" t="s">
        <v>30</v>
      </c>
      <c r="K9" t="s">
        <v>30</v>
      </c>
      <c r="L9" t="s">
        <v>79</v>
      </c>
      <c r="M9">
        <v>6</v>
      </c>
      <c r="N9">
        <v>27792050</v>
      </c>
      <c r="O9">
        <v>27792050</v>
      </c>
      <c r="P9" t="s">
        <v>31</v>
      </c>
      <c r="Q9" t="s">
        <v>38</v>
      </c>
      <c r="X9">
        <v>68</v>
      </c>
    </row>
    <row r="10" spans="1:24" x14ac:dyDescent="0.2">
      <c r="A10" t="s">
        <v>524</v>
      </c>
      <c r="B10" t="s">
        <v>990</v>
      </c>
      <c r="C10" t="s">
        <v>556</v>
      </c>
      <c r="D10" t="s">
        <v>284</v>
      </c>
      <c r="E10" t="s">
        <v>27</v>
      </c>
      <c r="F10" t="s">
        <v>991</v>
      </c>
      <c r="G10" t="s">
        <v>29</v>
      </c>
      <c r="J10" t="s">
        <v>30</v>
      </c>
      <c r="K10" t="s">
        <v>30</v>
      </c>
      <c r="L10" t="s">
        <v>30</v>
      </c>
      <c r="M10">
        <v>6</v>
      </c>
      <c r="N10">
        <v>27792055</v>
      </c>
      <c r="O10">
        <v>27792055</v>
      </c>
      <c r="P10" t="s">
        <v>31</v>
      </c>
      <c r="Q10" t="s">
        <v>32</v>
      </c>
      <c r="X10">
        <v>518</v>
      </c>
    </row>
    <row r="11" spans="1:24" x14ac:dyDescent="0.2">
      <c r="A11" t="s">
        <v>76</v>
      </c>
      <c r="B11" t="s">
        <v>992</v>
      </c>
      <c r="C11" t="s">
        <v>77</v>
      </c>
      <c r="D11" t="s">
        <v>993</v>
      </c>
      <c r="E11" t="s">
        <v>27</v>
      </c>
      <c r="F11" t="s">
        <v>994</v>
      </c>
      <c r="G11" t="s">
        <v>29</v>
      </c>
      <c r="J11" t="s">
        <v>30</v>
      </c>
      <c r="K11" t="s">
        <v>61</v>
      </c>
      <c r="L11" t="s">
        <v>79</v>
      </c>
      <c r="M11">
        <v>6</v>
      </c>
      <c r="N11">
        <v>27792077</v>
      </c>
      <c r="O11">
        <v>27792077</v>
      </c>
      <c r="P11" t="s">
        <v>31</v>
      </c>
      <c r="Q11" t="s">
        <v>37</v>
      </c>
      <c r="X11">
        <v>178</v>
      </c>
    </row>
    <row r="12" spans="1:24" x14ac:dyDescent="0.2">
      <c r="A12" t="s">
        <v>47</v>
      </c>
      <c r="B12" t="s">
        <v>995</v>
      </c>
      <c r="C12" t="s">
        <v>49</v>
      </c>
      <c r="D12" t="s">
        <v>996</v>
      </c>
      <c r="E12" t="s">
        <v>27</v>
      </c>
      <c r="F12" t="s">
        <v>997</v>
      </c>
      <c r="G12" t="s">
        <v>29</v>
      </c>
      <c r="J12" t="s">
        <v>50</v>
      </c>
      <c r="K12" t="s">
        <v>50</v>
      </c>
      <c r="L12" t="s">
        <v>50</v>
      </c>
      <c r="M12">
        <v>6</v>
      </c>
      <c r="N12">
        <v>27792116</v>
      </c>
      <c r="O12">
        <v>27792116</v>
      </c>
      <c r="P12" t="s">
        <v>37</v>
      </c>
      <c r="Q12" t="s">
        <v>32</v>
      </c>
      <c r="T12">
        <v>158</v>
      </c>
      <c r="U12">
        <v>194</v>
      </c>
      <c r="W12">
        <v>60</v>
      </c>
      <c r="X12">
        <v>68</v>
      </c>
    </row>
    <row r="13" spans="1:24" x14ac:dyDescent="0.2">
      <c r="A13" t="s">
        <v>121</v>
      </c>
      <c r="B13" t="s">
        <v>438</v>
      </c>
      <c r="C13" t="s">
        <v>123</v>
      </c>
      <c r="D13" t="s">
        <v>445</v>
      </c>
      <c r="E13" t="s">
        <v>27</v>
      </c>
      <c r="F13" t="s">
        <v>446</v>
      </c>
      <c r="G13" t="s">
        <v>29</v>
      </c>
      <c r="I13">
        <v>1</v>
      </c>
      <c r="J13" t="s">
        <v>30</v>
      </c>
      <c r="K13" t="s">
        <v>125</v>
      </c>
      <c r="L13" t="s">
        <v>126</v>
      </c>
      <c r="M13">
        <v>6</v>
      </c>
      <c r="N13">
        <v>27792122</v>
      </c>
      <c r="O13">
        <v>27792122</v>
      </c>
      <c r="P13" t="s">
        <v>37</v>
      </c>
      <c r="Q13" t="s">
        <v>32</v>
      </c>
      <c r="X13">
        <v>476</v>
      </c>
    </row>
    <row r="14" spans="1:24" x14ac:dyDescent="0.2">
      <c r="A14" t="s">
        <v>356</v>
      </c>
      <c r="B14" t="s">
        <v>998</v>
      </c>
      <c r="C14" t="s">
        <v>358</v>
      </c>
      <c r="D14" t="s">
        <v>448</v>
      </c>
      <c r="E14" t="s">
        <v>27</v>
      </c>
      <c r="F14" t="s">
        <v>449</v>
      </c>
      <c r="G14" t="s">
        <v>29</v>
      </c>
      <c r="I14">
        <v>1</v>
      </c>
      <c r="J14" t="s">
        <v>35</v>
      </c>
      <c r="K14" t="s">
        <v>41</v>
      </c>
      <c r="L14" t="s">
        <v>68</v>
      </c>
      <c r="M14">
        <v>6</v>
      </c>
      <c r="N14">
        <v>27792125</v>
      </c>
      <c r="O14">
        <v>27792125</v>
      </c>
      <c r="P14" t="s">
        <v>32</v>
      </c>
      <c r="Q14" t="s">
        <v>37</v>
      </c>
      <c r="T14">
        <v>40</v>
      </c>
      <c r="U14">
        <v>116</v>
      </c>
      <c r="W14">
        <v>224</v>
      </c>
      <c r="X14">
        <v>7816</v>
      </c>
    </row>
    <row r="15" spans="1:24" x14ac:dyDescent="0.2">
      <c r="A15" t="s">
        <v>85</v>
      </c>
      <c r="B15" t="s">
        <v>999</v>
      </c>
      <c r="C15" t="s">
        <v>87</v>
      </c>
      <c r="D15" t="s">
        <v>791</v>
      </c>
      <c r="E15" t="s">
        <v>27</v>
      </c>
      <c r="F15" t="s">
        <v>1000</v>
      </c>
      <c r="G15" t="s">
        <v>29</v>
      </c>
      <c r="I15">
        <v>1</v>
      </c>
      <c r="J15" t="s">
        <v>30</v>
      </c>
      <c r="K15" t="s">
        <v>30</v>
      </c>
      <c r="L15" t="s">
        <v>89</v>
      </c>
      <c r="M15">
        <v>6</v>
      </c>
      <c r="N15">
        <v>27792137</v>
      </c>
      <c r="O15">
        <v>27792137</v>
      </c>
      <c r="P15" t="s">
        <v>31</v>
      </c>
      <c r="Q15" t="s">
        <v>38</v>
      </c>
      <c r="X15">
        <v>79</v>
      </c>
    </row>
    <row r="16" spans="1:24" x14ac:dyDescent="0.2">
      <c r="A16" t="s">
        <v>145</v>
      </c>
      <c r="B16" t="s">
        <v>1001</v>
      </c>
      <c r="C16" t="s">
        <v>147</v>
      </c>
      <c r="D16" t="s">
        <v>1002</v>
      </c>
      <c r="E16" t="s">
        <v>27</v>
      </c>
      <c r="F16" t="s">
        <v>1003</v>
      </c>
      <c r="G16" t="s">
        <v>29</v>
      </c>
      <c r="J16" t="s">
        <v>35</v>
      </c>
      <c r="K16" t="s">
        <v>41</v>
      </c>
      <c r="L16" t="s">
        <v>94</v>
      </c>
      <c r="M16">
        <v>6</v>
      </c>
      <c r="N16">
        <v>27792150</v>
      </c>
      <c r="O16">
        <v>27792150</v>
      </c>
      <c r="P16" t="s">
        <v>31</v>
      </c>
      <c r="Q16" t="s">
        <v>38</v>
      </c>
      <c r="T16">
        <v>68</v>
      </c>
      <c r="U16">
        <v>325</v>
      </c>
      <c r="W16">
        <v>370</v>
      </c>
      <c r="X16">
        <v>917</v>
      </c>
    </row>
    <row r="17" spans="1:26" x14ac:dyDescent="0.2">
      <c r="A17" t="s">
        <v>582</v>
      </c>
      <c r="B17" t="s">
        <v>1004</v>
      </c>
      <c r="C17" t="s">
        <v>584</v>
      </c>
      <c r="D17" t="s">
        <v>474</v>
      </c>
      <c r="E17" t="s">
        <v>27</v>
      </c>
      <c r="F17" t="s">
        <v>1005</v>
      </c>
      <c r="G17" t="s">
        <v>29</v>
      </c>
      <c r="I17">
        <v>2</v>
      </c>
      <c r="J17" t="s">
        <v>35</v>
      </c>
      <c r="K17" t="s">
        <v>61</v>
      </c>
      <c r="L17" t="s">
        <v>68</v>
      </c>
      <c r="M17">
        <v>6</v>
      </c>
      <c r="N17">
        <v>27792189</v>
      </c>
      <c r="O17">
        <v>27792189</v>
      </c>
      <c r="P17" t="s">
        <v>32</v>
      </c>
      <c r="Q17" t="s">
        <v>38</v>
      </c>
      <c r="X17">
        <v>93</v>
      </c>
    </row>
    <row r="18" spans="1:26" x14ac:dyDescent="0.2">
      <c r="A18" t="s">
        <v>443</v>
      </c>
      <c r="B18" t="s">
        <v>1006</v>
      </c>
      <c r="C18" t="s">
        <v>252</v>
      </c>
      <c r="D18" t="s">
        <v>1007</v>
      </c>
      <c r="E18" t="s">
        <v>27</v>
      </c>
      <c r="F18" t="s">
        <v>1008</v>
      </c>
      <c r="G18" t="s">
        <v>29</v>
      </c>
      <c r="J18" t="s">
        <v>30</v>
      </c>
      <c r="K18" t="s">
        <v>30</v>
      </c>
      <c r="L18" t="s">
        <v>36</v>
      </c>
      <c r="M18">
        <v>6</v>
      </c>
      <c r="N18">
        <v>27792198</v>
      </c>
      <c r="O18">
        <v>27792198</v>
      </c>
      <c r="P18" t="s">
        <v>37</v>
      </c>
      <c r="Q18" t="s">
        <v>32</v>
      </c>
      <c r="X18">
        <v>238</v>
      </c>
    </row>
    <row r="19" spans="1:26" x14ac:dyDescent="0.2">
      <c r="A19" t="s">
        <v>33</v>
      </c>
      <c r="B19" t="s">
        <v>1009</v>
      </c>
      <c r="C19" t="s">
        <v>106</v>
      </c>
      <c r="D19" t="s">
        <v>703</v>
      </c>
      <c r="E19" t="s">
        <v>27</v>
      </c>
      <c r="F19" t="s">
        <v>704</v>
      </c>
      <c r="G19" t="s">
        <v>29</v>
      </c>
      <c r="I19">
        <v>1</v>
      </c>
      <c r="J19" t="s">
        <v>35</v>
      </c>
      <c r="K19" t="s">
        <v>30</v>
      </c>
      <c r="L19" t="s">
        <v>36</v>
      </c>
      <c r="M19">
        <v>6</v>
      </c>
      <c r="N19">
        <v>27792201</v>
      </c>
      <c r="O19">
        <v>27792201</v>
      </c>
      <c r="P19" t="s">
        <v>32</v>
      </c>
      <c r="Q19" t="s">
        <v>37</v>
      </c>
      <c r="T19">
        <v>6</v>
      </c>
      <c r="U19">
        <v>23</v>
      </c>
      <c r="W19">
        <v>52</v>
      </c>
      <c r="X19">
        <v>68</v>
      </c>
    </row>
    <row r="20" spans="1:26" x14ac:dyDescent="0.2">
      <c r="A20" t="s">
        <v>250</v>
      </c>
      <c r="B20" t="s">
        <v>1010</v>
      </c>
      <c r="C20" t="s">
        <v>252</v>
      </c>
      <c r="D20" t="s">
        <v>1011</v>
      </c>
      <c r="E20" t="s">
        <v>27</v>
      </c>
      <c r="F20" t="s">
        <v>1012</v>
      </c>
      <c r="G20" t="s">
        <v>29</v>
      </c>
      <c r="I20">
        <v>2</v>
      </c>
      <c r="J20" t="s">
        <v>35</v>
      </c>
      <c r="K20" t="s">
        <v>30</v>
      </c>
      <c r="L20" t="s">
        <v>36</v>
      </c>
      <c r="M20">
        <v>6</v>
      </c>
      <c r="N20">
        <v>27792209</v>
      </c>
      <c r="O20">
        <v>27792209</v>
      </c>
      <c r="P20" t="s">
        <v>32</v>
      </c>
      <c r="Q20" t="s">
        <v>37</v>
      </c>
      <c r="T20">
        <v>11</v>
      </c>
      <c r="U20">
        <v>17</v>
      </c>
      <c r="X20">
        <v>243</v>
      </c>
    </row>
    <row r="21" spans="1:26" s="15" customFormat="1" x14ac:dyDescent="0.2">
      <c r="A21" s="15" t="s">
        <v>1342</v>
      </c>
      <c r="B21" s="15" t="s">
        <v>1411</v>
      </c>
      <c r="C21" s="15" t="s">
        <v>77</v>
      </c>
      <c r="D21" s="15" t="s">
        <v>1412</v>
      </c>
      <c r="E21" s="15" t="s">
        <v>598</v>
      </c>
      <c r="F21" s="15" t="s">
        <v>1413</v>
      </c>
      <c r="G21" s="15" t="s">
        <v>29</v>
      </c>
      <c r="H21" s="15" t="s">
        <v>1233</v>
      </c>
      <c r="J21" s="15" t="s">
        <v>50</v>
      </c>
      <c r="K21" s="15" t="s">
        <v>50</v>
      </c>
      <c r="L21" s="15" t="s">
        <v>50</v>
      </c>
      <c r="M21" s="15">
        <v>6</v>
      </c>
      <c r="N21" s="15">
        <v>27791909</v>
      </c>
      <c r="O21" s="15">
        <v>27791909</v>
      </c>
      <c r="P21" s="15" t="s">
        <v>32</v>
      </c>
      <c r="Q21" s="15" t="s">
        <v>37</v>
      </c>
      <c r="R21" s="15">
        <v>0.24</v>
      </c>
      <c r="T21" s="15">
        <v>44</v>
      </c>
      <c r="U21" s="15">
        <v>142</v>
      </c>
      <c r="W21" s="15">
        <v>250</v>
      </c>
      <c r="X21" s="15">
        <v>127</v>
      </c>
      <c r="Y21" s="16">
        <v>43466</v>
      </c>
      <c r="Z21" s="15" t="s">
        <v>1414</v>
      </c>
    </row>
    <row r="22" spans="1:26" s="15" customFormat="1" x14ac:dyDescent="0.2">
      <c r="A22" s="15" t="s">
        <v>1368</v>
      </c>
      <c r="B22" s="15" t="s">
        <v>1415</v>
      </c>
      <c r="C22" s="15" t="s">
        <v>57</v>
      </c>
      <c r="D22" s="15" t="s">
        <v>620</v>
      </c>
      <c r="E22" s="15" t="s">
        <v>598</v>
      </c>
      <c r="F22" s="15" t="s">
        <v>621</v>
      </c>
      <c r="G22" s="15" t="s">
        <v>29</v>
      </c>
      <c r="H22" s="15" t="s">
        <v>1271</v>
      </c>
      <c r="J22" s="15" t="s">
        <v>50</v>
      </c>
      <c r="K22" s="15" t="s">
        <v>50</v>
      </c>
      <c r="L22" s="15" t="s">
        <v>50</v>
      </c>
      <c r="M22" s="15">
        <v>6</v>
      </c>
      <c r="N22" s="15">
        <v>27791910</v>
      </c>
      <c r="O22" s="15">
        <v>27791910</v>
      </c>
      <c r="P22" s="15" t="s">
        <v>32</v>
      </c>
      <c r="Q22" s="15" t="s">
        <v>38</v>
      </c>
      <c r="R22" s="15">
        <v>0.09</v>
      </c>
      <c r="T22" s="15">
        <v>4</v>
      </c>
      <c r="U22" s="15">
        <v>43</v>
      </c>
      <c r="W22" s="15">
        <v>80</v>
      </c>
      <c r="X22" s="15">
        <v>132</v>
      </c>
      <c r="Y22" s="16">
        <v>43466</v>
      </c>
      <c r="Z22" s="15" t="s">
        <v>1416</v>
      </c>
    </row>
    <row r="23" spans="1:26" s="15" customFormat="1" x14ac:dyDescent="0.2">
      <c r="A23" s="15" t="s">
        <v>1417</v>
      </c>
      <c r="B23" s="15" t="s">
        <v>1418</v>
      </c>
      <c r="C23" s="15" t="s">
        <v>45</v>
      </c>
      <c r="D23" s="15" t="s">
        <v>88</v>
      </c>
      <c r="E23" s="15" t="s">
        <v>598</v>
      </c>
      <c r="F23" s="15" t="s">
        <v>330</v>
      </c>
      <c r="G23" s="15" t="s">
        <v>29</v>
      </c>
      <c r="H23" s="15" t="s">
        <v>1233</v>
      </c>
      <c r="I23" s="15">
        <v>1</v>
      </c>
      <c r="J23" s="15" t="s">
        <v>50</v>
      </c>
      <c r="K23" s="15" t="s">
        <v>50</v>
      </c>
      <c r="L23" s="15" t="s">
        <v>50</v>
      </c>
      <c r="M23" s="15">
        <v>6</v>
      </c>
      <c r="N23" s="15">
        <v>27791912</v>
      </c>
      <c r="O23" s="15">
        <v>27791912</v>
      </c>
      <c r="P23" s="15" t="s">
        <v>31</v>
      </c>
      <c r="Q23" s="15" t="s">
        <v>38</v>
      </c>
      <c r="R23" s="15">
        <v>0.23</v>
      </c>
      <c r="T23" s="15">
        <v>8</v>
      </c>
      <c r="U23" s="15">
        <v>27</v>
      </c>
      <c r="W23" s="15">
        <v>46</v>
      </c>
      <c r="X23" s="15">
        <v>64</v>
      </c>
      <c r="Y23" s="16">
        <v>43466</v>
      </c>
      <c r="Z23" s="15" t="s">
        <v>1419</v>
      </c>
    </row>
    <row r="24" spans="1:26" s="15" customFormat="1" x14ac:dyDescent="0.2">
      <c r="A24" s="15" t="s">
        <v>1208</v>
      </c>
      <c r="B24" s="15" t="s">
        <v>1420</v>
      </c>
      <c r="C24" s="15" t="s">
        <v>1421</v>
      </c>
      <c r="D24" s="15" t="s">
        <v>88</v>
      </c>
      <c r="E24" s="15" t="s">
        <v>598</v>
      </c>
      <c r="F24" s="15" t="s">
        <v>330</v>
      </c>
      <c r="G24" s="15" t="s">
        <v>29</v>
      </c>
      <c r="H24" s="15" t="s">
        <v>1246</v>
      </c>
      <c r="I24" s="15">
        <v>1</v>
      </c>
      <c r="J24" s="15" t="s">
        <v>50</v>
      </c>
      <c r="K24" s="15" t="s">
        <v>50</v>
      </c>
      <c r="L24" s="15" t="s">
        <v>50</v>
      </c>
      <c r="M24" s="15">
        <v>6</v>
      </c>
      <c r="N24" s="15">
        <v>27791912</v>
      </c>
      <c r="O24" s="15">
        <v>27791912</v>
      </c>
      <c r="P24" s="15" t="s">
        <v>31</v>
      </c>
      <c r="Q24" s="15" t="s">
        <v>38</v>
      </c>
      <c r="R24" s="15">
        <v>7.0000000000000007E-2</v>
      </c>
      <c r="T24" s="15">
        <v>5</v>
      </c>
      <c r="U24" s="15">
        <v>70</v>
      </c>
      <c r="W24" s="15">
        <v>77</v>
      </c>
      <c r="X24" s="15">
        <v>73</v>
      </c>
      <c r="Y24" s="16">
        <v>43466</v>
      </c>
      <c r="Z24" s="15" t="s">
        <v>1419</v>
      </c>
    </row>
    <row r="25" spans="1:26" s="15" customFormat="1" x14ac:dyDescent="0.2">
      <c r="A25" s="15" t="s">
        <v>1156</v>
      </c>
      <c r="B25" s="15" t="s">
        <v>1422</v>
      </c>
      <c r="C25" s="15" t="s">
        <v>66</v>
      </c>
      <c r="D25" s="15" t="s">
        <v>501</v>
      </c>
      <c r="E25" s="15" t="s">
        <v>598</v>
      </c>
      <c r="F25" s="15" t="s">
        <v>980</v>
      </c>
      <c r="G25" s="15" t="s">
        <v>29</v>
      </c>
      <c r="H25" s="15" t="s">
        <v>1233</v>
      </c>
      <c r="J25" s="15" t="s">
        <v>50</v>
      </c>
      <c r="K25" s="15" t="s">
        <v>50</v>
      </c>
      <c r="L25" s="15" t="s">
        <v>50</v>
      </c>
      <c r="M25" s="15">
        <v>6</v>
      </c>
      <c r="N25" s="15">
        <v>27791916</v>
      </c>
      <c r="O25" s="15">
        <v>27791916</v>
      </c>
      <c r="P25" s="15" t="s">
        <v>32</v>
      </c>
      <c r="Q25" s="15" t="s">
        <v>37</v>
      </c>
      <c r="R25" s="15">
        <v>0.14000000000000001</v>
      </c>
      <c r="S25" s="15">
        <v>0.01</v>
      </c>
      <c r="T25" s="15">
        <v>13</v>
      </c>
      <c r="U25" s="15">
        <v>82</v>
      </c>
      <c r="V25" s="15">
        <v>1</v>
      </c>
      <c r="W25" s="15">
        <v>133</v>
      </c>
      <c r="X25" s="15">
        <v>42</v>
      </c>
      <c r="Y25" s="16">
        <v>43466</v>
      </c>
      <c r="Z25" s="15" t="s">
        <v>1423</v>
      </c>
    </row>
    <row r="26" spans="1:26" s="15" customFormat="1" x14ac:dyDescent="0.2">
      <c r="A26" s="15" t="s">
        <v>1368</v>
      </c>
      <c r="B26" s="15" t="s">
        <v>1424</v>
      </c>
      <c r="C26" s="15" t="s">
        <v>57</v>
      </c>
      <c r="D26" s="15" t="s">
        <v>333</v>
      </c>
      <c r="E26" s="15" t="s">
        <v>27</v>
      </c>
      <c r="F26" s="15" t="s">
        <v>334</v>
      </c>
      <c r="G26" s="15" t="s">
        <v>29</v>
      </c>
      <c r="H26" s="15" t="s">
        <v>1246</v>
      </c>
      <c r="J26" s="15" t="s">
        <v>50</v>
      </c>
      <c r="K26" s="15" t="s">
        <v>50</v>
      </c>
      <c r="L26" s="15" t="s">
        <v>50</v>
      </c>
      <c r="M26" s="15">
        <v>6</v>
      </c>
      <c r="N26" s="15">
        <v>27791925</v>
      </c>
      <c r="O26" s="15">
        <v>27791925</v>
      </c>
      <c r="P26" s="15" t="s">
        <v>32</v>
      </c>
      <c r="Q26" s="15" t="s">
        <v>37</v>
      </c>
      <c r="R26" s="15">
        <v>0.28999999999999998</v>
      </c>
      <c r="T26" s="15">
        <v>22</v>
      </c>
      <c r="U26" s="15">
        <v>55</v>
      </c>
      <c r="W26" s="15">
        <v>72</v>
      </c>
      <c r="X26" s="15">
        <v>90</v>
      </c>
      <c r="Y26" s="16">
        <v>43466</v>
      </c>
      <c r="Z26" s="15" t="s">
        <v>1425</v>
      </c>
    </row>
    <row r="27" spans="1:26" s="15" customFormat="1" x14ac:dyDescent="0.2">
      <c r="A27" s="15" t="s">
        <v>1342</v>
      </c>
      <c r="B27" s="15" t="s">
        <v>1426</v>
      </c>
      <c r="C27" s="15" t="s">
        <v>77</v>
      </c>
      <c r="D27" s="15" t="s">
        <v>1427</v>
      </c>
      <c r="E27" s="15" t="s">
        <v>27</v>
      </c>
      <c r="F27" s="15" t="s">
        <v>1428</v>
      </c>
      <c r="G27" s="15" t="s">
        <v>29</v>
      </c>
      <c r="H27" s="15" t="s">
        <v>1233</v>
      </c>
      <c r="J27" s="15" t="s">
        <v>50</v>
      </c>
      <c r="K27" s="15" t="s">
        <v>50</v>
      </c>
      <c r="L27" s="15" t="s">
        <v>50</v>
      </c>
      <c r="M27" s="15">
        <v>6</v>
      </c>
      <c r="N27" s="15">
        <v>27791973</v>
      </c>
      <c r="O27" s="15">
        <v>27791973</v>
      </c>
      <c r="P27" s="15" t="s">
        <v>32</v>
      </c>
      <c r="Q27" s="15" t="s">
        <v>37</v>
      </c>
      <c r="R27" s="15">
        <v>0.16</v>
      </c>
      <c r="T27" s="15">
        <v>12</v>
      </c>
      <c r="U27" s="15">
        <v>61</v>
      </c>
      <c r="W27" s="15">
        <v>92</v>
      </c>
      <c r="X27" s="15">
        <v>66</v>
      </c>
      <c r="Y27" s="16">
        <v>43466</v>
      </c>
      <c r="Z27" s="15" t="s">
        <v>1429</v>
      </c>
    </row>
    <row r="28" spans="1:26" s="15" customFormat="1" x14ac:dyDescent="0.2">
      <c r="A28" s="15" t="s">
        <v>1300</v>
      </c>
      <c r="B28" s="15" t="s">
        <v>1357</v>
      </c>
      <c r="C28" s="15" t="s">
        <v>117</v>
      </c>
      <c r="D28" s="15" t="s">
        <v>1245</v>
      </c>
      <c r="E28" s="15" t="s">
        <v>27</v>
      </c>
      <c r="F28" s="15" t="s">
        <v>919</v>
      </c>
      <c r="G28" s="15" t="s">
        <v>29</v>
      </c>
      <c r="H28" s="15" t="s">
        <v>1233</v>
      </c>
      <c r="J28" s="15" t="s">
        <v>50</v>
      </c>
      <c r="K28" s="15" t="s">
        <v>50</v>
      </c>
      <c r="L28" s="15" t="s">
        <v>50</v>
      </c>
      <c r="M28" s="15">
        <v>6</v>
      </c>
      <c r="N28" s="15">
        <v>27791988</v>
      </c>
      <c r="O28" s="15">
        <v>27791988</v>
      </c>
      <c r="P28" s="15" t="s">
        <v>32</v>
      </c>
      <c r="Q28" s="15" t="s">
        <v>38</v>
      </c>
      <c r="R28" s="15">
        <v>0.25</v>
      </c>
      <c r="T28" s="15">
        <v>4</v>
      </c>
      <c r="U28" s="15">
        <v>12</v>
      </c>
      <c r="W28" s="15">
        <v>10</v>
      </c>
      <c r="X28" s="15">
        <v>27</v>
      </c>
      <c r="Y28" s="16">
        <v>43466</v>
      </c>
      <c r="Z28" s="15" t="s">
        <v>1430</v>
      </c>
    </row>
    <row r="29" spans="1:26" s="15" customFormat="1" x14ac:dyDescent="0.2">
      <c r="A29" s="15" t="s">
        <v>1194</v>
      </c>
      <c r="B29" s="15" t="s">
        <v>1431</v>
      </c>
      <c r="C29" s="15" t="s">
        <v>106</v>
      </c>
      <c r="D29" s="15" t="s">
        <v>1432</v>
      </c>
      <c r="E29" s="15" t="s">
        <v>27</v>
      </c>
      <c r="F29" s="15" t="s">
        <v>1433</v>
      </c>
      <c r="G29" s="15" t="s">
        <v>29</v>
      </c>
      <c r="H29" s="15" t="s">
        <v>1233</v>
      </c>
      <c r="J29" s="15" t="s">
        <v>50</v>
      </c>
      <c r="K29" s="15" t="s">
        <v>50</v>
      </c>
      <c r="L29" s="15" t="s">
        <v>50</v>
      </c>
      <c r="M29" s="15">
        <v>6</v>
      </c>
      <c r="N29" s="15">
        <v>27791994</v>
      </c>
      <c r="O29" s="15">
        <v>27791994</v>
      </c>
      <c r="P29" s="15" t="s">
        <v>31</v>
      </c>
      <c r="Q29" s="15" t="s">
        <v>37</v>
      </c>
      <c r="R29" s="15">
        <v>0.34</v>
      </c>
      <c r="T29" s="15">
        <v>28</v>
      </c>
      <c r="U29" s="15">
        <v>55</v>
      </c>
      <c r="W29" s="15">
        <v>46</v>
      </c>
      <c r="X29" s="15">
        <v>364</v>
      </c>
      <c r="Y29" s="16">
        <v>43466</v>
      </c>
      <c r="Z29" s="15" t="s">
        <v>1434</v>
      </c>
    </row>
    <row r="30" spans="1:26" s="15" customFormat="1" x14ac:dyDescent="0.2">
      <c r="A30" s="15" t="s">
        <v>1184</v>
      </c>
      <c r="B30" s="15" t="s">
        <v>927</v>
      </c>
      <c r="C30" s="15" t="s">
        <v>252</v>
      </c>
      <c r="D30" s="15" t="s">
        <v>54</v>
      </c>
      <c r="E30" s="15" t="s">
        <v>27</v>
      </c>
      <c r="F30" s="15" t="s">
        <v>1224</v>
      </c>
      <c r="G30" s="15" t="s">
        <v>29</v>
      </c>
      <c r="H30" s="15" t="s">
        <v>1246</v>
      </c>
      <c r="J30" s="15" t="s">
        <v>50</v>
      </c>
      <c r="K30" s="15" t="s">
        <v>50</v>
      </c>
      <c r="L30" s="15" t="s">
        <v>50</v>
      </c>
      <c r="M30" s="15">
        <v>6</v>
      </c>
      <c r="N30" s="15">
        <v>27792003</v>
      </c>
      <c r="O30" s="15">
        <v>27792003</v>
      </c>
      <c r="P30" s="15" t="s">
        <v>31</v>
      </c>
      <c r="Q30" s="15" t="s">
        <v>38</v>
      </c>
      <c r="R30" s="15">
        <v>0.13</v>
      </c>
      <c r="T30" s="15">
        <v>7</v>
      </c>
      <c r="U30" s="15">
        <v>48</v>
      </c>
      <c r="W30" s="15">
        <v>38</v>
      </c>
      <c r="X30" s="15">
        <v>1459</v>
      </c>
      <c r="Y30" s="16">
        <v>43466</v>
      </c>
      <c r="Z30" s="15" t="s">
        <v>1435</v>
      </c>
    </row>
    <row r="31" spans="1:26" s="15" customFormat="1" x14ac:dyDescent="0.2">
      <c r="A31" s="15" t="s">
        <v>1342</v>
      </c>
      <c r="B31" s="15" t="s">
        <v>912</v>
      </c>
      <c r="C31" s="15" t="s">
        <v>77</v>
      </c>
      <c r="D31" s="15" t="s">
        <v>1436</v>
      </c>
      <c r="E31" s="15" t="s">
        <v>27</v>
      </c>
      <c r="F31" s="15" t="s">
        <v>1437</v>
      </c>
      <c r="G31" s="15" t="s">
        <v>29</v>
      </c>
      <c r="H31" s="15" t="s">
        <v>1246</v>
      </c>
      <c r="J31" s="15" t="s">
        <v>50</v>
      </c>
      <c r="K31" s="15" t="s">
        <v>50</v>
      </c>
      <c r="L31" s="15" t="s">
        <v>50</v>
      </c>
      <c r="M31" s="15">
        <v>6</v>
      </c>
      <c r="N31" s="15">
        <v>27792061</v>
      </c>
      <c r="O31" s="15">
        <v>27792061</v>
      </c>
      <c r="P31" s="15" t="s">
        <v>32</v>
      </c>
      <c r="Q31" s="15" t="s">
        <v>38</v>
      </c>
      <c r="R31" s="15">
        <v>0.26</v>
      </c>
      <c r="T31" s="15">
        <v>43</v>
      </c>
      <c r="U31" s="15">
        <v>120</v>
      </c>
      <c r="W31" s="15">
        <v>146</v>
      </c>
      <c r="X31" s="15">
        <v>1057</v>
      </c>
      <c r="Y31" s="16">
        <v>43466</v>
      </c>
      <c r="Z31" s="15" t="s">
        <v>1438</v>
      </c>
    </row>
    <row r="32" spans="1:26" s="15" customFormat="1" x14ac:dyDescent="0.2">
      <c r="A32" s="15" t="s">
        <v>1368</v>
      </c>
      <c r="B32" s="15" t="s">
        <v>1383</v>
      </c>
      <c r="C32" s="15" t="s">
        <v>57</v>
      </c>
      <c r="D32" s="15" t="s">
        <v>1439</v>
      </c>
      <c r="E32" s="15" t="s">
        <v>27</v>
      </c>
      <c r="F32" s="15" t="s">
        <v>1440</v>
      </c>
      <c r="G32" s="15" t="s">
        <v>29</v>
      </c>
      <c r="H32" s="15" t="s">
        <v>1271</v>
      </c>
      <c r="J32" s="15" t="s">
        <v>50</v>
      </c>
      <c r="K32" s="15" t="s">
        <v>50</v>
      </c>
      <c r="L32" s="15" t="s">
        <v>50</v>
      </c>
      <c r="M32" s="15">
        <v>6</v>
      </c>
      <c r="N32" s="15">
        <v>27792087</v>
      </c>
      <c r="O32" s="15">
        <v>27792087</v>
      </c>
      <c r="P32" s="15" t="s">
        <v>38</v>
      </c>
      <c r="Q32" s="15" t="s">
        <v>31</v>
      </c>
      <c r="R32" s="15">
        <v>0.23</v>
      </c>
      <c r="T32" s="15">
        <v>10</v>
      </c>
      <c r="U32" s="15">
        <v>34</v>
      </c>
      <c r="W32" s="15">
        <v>66</v>
      </c>
      <c r="X32" s="15">
        <v>289</v>
      </c>
      <c r="Y32" s="16">
        <v>43466</v>
      </c>
      <c r="Z32" s="15" t="s">
        <v>1441</v>
      </c>
    </row>
    <row r="33" spans="1:26" s="15" customFormat="1" x14ac:dyDescent="0.2">
      <c r="A33" s="15" t="s">
        <v>1354</v>
      </c>
      <c r="B33" s="15" t="s">
        <v>960</v>
      </c>
      <c r="C33" s="15" t="s">
        <v>25</v>
      </c>
      <c r="D33" s="15" t="s">
        <v>432</v>
      </c>
      <c r="E33" s="15" t="s">
        <v>27</v>
      </c>
      <c r="F33" s="15" t="s">
        <v>433</v>
      </c>
      <c r="G33" s="15" t="s">
        <v>29</v>
      </c>
      <c r="H33" s="15" t="s">
        <v>1246</v>
      </c>
      <c r="J33" s="15" t="s">
        <v>50</v>
      </c>
      <c r="K33" s="15" t="s">
        <v>50</v>
      </c>
      <c r="L33" s="15" t="s">
        <v>50</v>
      </c>
      <c r="M33" s="15">
        <v>6</v>
      </c>
      <c r="N33" s="15">
        <v>27792092</v>
      </c>
      <c r="O33" s="15">
        <v>27792092</v>
      </c>
      <c r="P33" s="15" t="s">
        <v>32</v>
      </c>
      <c r="Q33" s="15" t="s">
        <v>37</v>
      </c>
      <c r="R33" s="15">
        <v>0.19</v>
      </c>
      <c r="T33" s="15">
        <v>8</v>
      </c>
      <c r="U33" s="15">
        <v>35</v>
      </c>
      <c r="W33" s="15">
        <v>49</v>
      </c>
      <c r="X33" s="15">
        <v>416</v>
      </c>
      <c r="Y33" s="16">
        <v>43466</v>
      </c>
      <c r="Z33" s="15" t="s">
        <v>1442</v>
      </c>
    </row>
    <row r="34" spans="1:26" s="15" customFormat="1" x14ac:dyDescent="0.2">
      <c r="A34" s="15" t="s">
        <v>1443</v>
      </c>
      <c r="B34" s="15" t="s">
        <v>1444</v>
      </c>
      <c r="C34" s="15" t="s">
        <v>173</v>
      </c>
      <c r="D34" s="15" t="s">
        <v>1445</v>
      </c>
      <c r="E34" s="15" t="s">
        <v>27</v>
      </c>
      <c r="F34" s="15" t="s">
        <v>1446</v>
      </c>
      <c r="G34" s="15" t="s">
        <v>29</v>
      </c>
      <c r="H34" s="15" t="s">
        <v>1233</v>
      </c>
      <c r="J34" s="15" t="s">
        <v>50</v>
      </c>
      <c r="K34" s="15" t="s">
        <v>50</v>
      </c>
      <c r="L34" s="15" t="s">
        <v>50</v>
      </c>
      <c r="M34" s="15">
        <v>6</v>
      </c>
      <c r="N34" s="15">
        <v>27792105</v>
      </c>
      <c r="O34" s="15">
        <v>27792105</v>
      </c>
      <c r="P34" s="15" t="s">
        <v>32</v>
      </c>
      <c r="Q34" s="15" t="s">
        <v>38</v>
      </c>
      <c r="R34" s="15">
        <v>0.05</v>
      </c>
      <c r="T34" s="15">
        <v>4</v>
      </c>
      <c r="U34" s="15">
        <v>69</v>
      </c>
      <c r="W34" s="15">
        <v>73</v>
      </c>
      <c r="X34" s="15">
        <v>313</v>
      </c>
      <c r="Y34" s="16">
        <v>43466</v>
      </c>
      <c r="Z34" s="15" t="s">
        <v>1447</v>
      </c>
    </row>
    <row r="35" spans="1:26" s="15" customFormat="1" x14ac:dyDescent="0.2">
      <c r="A35" s="15" t="s">
        <v>1194</v>
      </c>
      <c r="B35" s="15" t="s">
        <v>1448</v>
      </c>
      <c r="C35" s="15" t="s">
        <v>106</v>
      </c>
      <c r="D35" s="15" t="s">
        <v>787</v>
      </c>
      <c r="E35" s="15" t="s">
        <v>27</v>
      </c>
      <c r="F35" s="15" t="s">
        <v>751</v>
      </c>
      <c r="G35" s="15" t="s">
        <v>29</v>
      </c>
      <c r="H35" s="15" t="s">
        <v>1246</v>
      </c>
      <c r="J35" s="15" t="s">
        <v>50</v>
      </c>
      <c r="K35" s="15" t="s">
        <v>50</v>
      </c>
      <c r="L35" s="15" t="s">
        <v>50</v>
      </c>
      <c r="M35" s="15">
        <v>6</v>
      </c>
      <c r="N35" s="15">
        <v>27792113</v>
      </c>
      <c r="O35" s="15">
        <v>27792113</v>
      </c>
      <c r="P35" s="15" t="s">
        <v>32</v>
      </c>
      <c r="Q35" s="15" t="s">
        <v>37</v>
      </c>
      <c r="R35" s="15">
        <v>0.1</v>
      </c>
      <c r="T35" s="15">
        <v>7</v>
      </c>
      <c r="U35" s="15">
        <v>63</v>
      </c>
      <c r="W35" s="15">
        <v>69</v>
      </c>
      <c r="X35" s="15">
        <v>845</v>
      </c>
      <c r="Y35" s="16">
        <v>43466</v>
      </c>
      <c r="Z35" s="15" t="s">
        <v>1449</v>
      </c>
    </row>
    <row r="36" spans="1:26" s="15" customFormat="1" x14ac:dyDescent="0.2">
      <c r="A36" s="15" t="s">
        <v>1368</v>
      </c>
      <c r="B36" s="15" t="s">
        <v>1450</v>
      </c>
      <c r="C36" s="15" t="s">
        <v>57</v>
      </c>
      <c r="D36" s="15" t="s">
        <v>1451</v>
      </c>
      <c r="E36" s="15" t="s">
        <v>27</v>
      </c>
      <c r="F36" s="15" t="s">
        <v>1452</v>
      </c>
      <c r="G36" s="15" t="s">
        <v>29</v>
      </c>
      <c r="H36" s="15" t="s">
        <v>1233</v>
      </c>
      <c r="I36" s="15">
        <v>1</v>
      </c>
      <c r="J36" s="15" t="s">
        <v>50</v>
      </c>
      <c r="K36" s="15" t="s">
        <v>50</v>
      </c>
      <c r="L36" s="15" t="s">
        <v>50</v>
      </c>
      <c r="M36" s="15">
        <v>6</v>
      </c>
      <c r="N36" s="15">
        <v>27792123</v>
      </c>
      <c r="O36" s="15">
        <v>27792123</v>
      </c>
      <c r="P36" s="15" t="s">
        <v>31</v>
      </c>
      <c r="Q36" s="15" t="s">
        <v>38</v>
      </c>
      <c r="R36" s="15">
        <v>0.21</v>
      </c>
      <c r="T36" s="15">
        <v>9</v>
      </c>
      <c r="U36" s="15">
        <v>34</v>
      </c>
      <c r="W36" s="15">
        <v>42</v>
      </c>
      <c r="X36" s="15">
        <v>111</v>
      </c>
      <c r="Y36" s="16">
        <v>43466</v>
      </c>
      <c r="Z36" s="15" t="s">
        <v>1453</v>
      </c>
    </row>
    <row r="37" spans="1:26" s="15" customFormat="1" x14ac:dyDescent="0.2">
      <c r="A37" s="15" t="s">
        <v>1150</v>
      </c>
      <c r="B37" s="15" t="s">
        <v>776</v>
      </c>
      <c r="C37" s="15" t="s">
        <v>34</v>
      </c>
      <c r="D37" s="15" t="s">
        <v>1454</v>
      </c>
      <c r="E37" s="15" t="s">
        <v>27</v>
      </c>
      <c r="F37" s="15" t="s">
        <v>1455</v>
      </c>
      <c r="G37" s="15" t="s">
        <v>29</v>
      </c>
      <c r="H37" s="15" t="s">
        <v>1246</v>
      </c>
      <c r="J37" s="15" t="s">
        <v>50</v>
      </c>
      <c r="K37" s="15" t="s">
        <v>50</v>
      </c>
      <c r="L37" s="15" t="s">
        <v>50</v>
      </c>
      <c r="M37" s="15">
        <v>6</v>
      </c>
      <c r="N37" s="15">
        <v>27792156</v>
      </c>
      <c r="O37" s="15">
        <v>27792156</v>
      </c>
      <c r="P37" s="15" t="s">
        <v>38</v>
      </c>
      <c r="Q37" s="15" t="s">
        <v>31</v>
      </c>
      <c r="R37" s="15">
        <v>0.16</v>
      </c>
      <c r="T37" s="15">
        <v>6</v>
      </c>
      <c r="U37" s="15">
        <v>32</v>
      </c>
      <c r="W37" s="15">
        <v>34</v>
      </c>
      <c r="X37" s="15">
        <v>322</v>
      </c>
      <c r="Y37" s="16">
        <v>43466</v>
      </c>
      <c r="Z37" s="15" t="s">
        <v>1456</v>
      </c>
    </row>
  </sheetData>
  <autoFilter ref="A1:X20">
    <sortState ref="A2:X24">
      <sortCondition ref="G1:G24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topLeftCell="B15" workbookViewId="0">
      <selection activeCell="D47" sqref="D47:D49"/>
    </sheetView>
  </sheetViews>
  <sheetFormatPr defaultColWidth="11.44140625" defaultRowHeight="15" x14ac:dyDescent="0.2"/>
  <sheetData>
    <row r="1" spans="1:2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</row>
    <row r="2" spans="1:24" x14ac:dyDescent="0.2">
      <c r="A2" t="s">
        <v>43</v>
      </c>
      <c r="B2" t="s">
        <v>1013</v>
      </c>
      <c r="C2" t="s">
        <v>45</v>
      </c>
      <c r="D2" t="s">
        <v>26</v>
      </c>
      <c r="E2" t="s">
        <v>598</v>
      </c>
      <c r="F2" t="s">
        <v>1014</v>
      </c>
      <c r="G2" t="s">
        <v>29</v>
      </c>
      <c r="I2">
        <v>1</v>
      </c>
      <c r="J2" t="s">
        <v>35</v>
      </c>
      <c r="K2" t="s">
        <v>30</v>
      </c>
      <c r="L2" t="s">
        <v>36</v>
      </c>
      <c r="M2">
        <v>6</v>
      </c>
      <c r="N2">
        <v>27799301</v>
      </c>
      <c r="O2">
        <v>27799301</v>
      </c>
      <c r="P2" t="s">
        <v>32</v>
      </c>
      <c r="Q2" t="s">
        <v>31</v>
      </c>
      <c r="T2">
        <v>16</v>
      </c>
      <c r="U2">
        <v>68</v>
      </c>
      <c r="X2">
        <v>38</v>
      </c>
    </row>
    <row r="3" spans="1:24" x14ac:dyDescent="0.2">
      <c r="A3" t="s">
        <v>156</v>
      </c>
      <c r="B3" t="s">
        <v>1015</v>
      </c>
      <c r="C3" t="s">
        <v>158</v>
      </c>
      <c r="D3" t="s">
        <v>326</v>
      </c>
      <c r="E3" t="s">
        <v>598</v>
      </c>
      <c r="F3" t="s">
        <v>1016</v>
      </c>
      <c r="G3" t="s">
        <v>29</v>
      </c>
      <c r="I3">
        <v>1</v>
      </c>
      <c r="J3" t="s">
        <v>35</v>
      </c>
      <c r="K3" t="s">
        <v>30</v>
      </c>
      <c r="L3" t="s">
        <v>36</v>
      </c>
      <c r="M3">
        <v>6</v>
      </c>
      <c r="N3">
        <v>27799298</v>
      </c>
      <c r="O3">
        <v>27799298</v>
      </c>
      <c r="P3" t="s">
        <v>31</v>
      </c>
      <c r="Q3" t="s">
        <v>32</v>
      </c>
      <c r="U3">
        <v>53</v>
      </c>
      <c r="X3">
        <v>79</v>
      </c>
    </row>
    <row r="4" spans="1:24" x14ac:dyDescent="0.2">
      <c r="A4" t="s">
        <v>33</v>
      </c>
      <c r="B4" t="s">
        <v>1017</v>
      </c>
      <c r="C4" t="s">
        <v>106</v>
      </c>
      <c r="D4" t="s">
        <v>504</v>
      </c>
      <c r="E4" t="s">
        <v>598</v>
      </c>
      <c r="F4" t="s">
        <v>1018</v>
      </c>
      <c r="G4" t="s">
        <v>29</v>
      </c>
      <c r="J4" t="s">
        <v>35</v>
      </c>
      <c r="K4" t="s">
        <v>30</v>
      </c>
      <c r="L4" t="s">
        <v>36</v>
      </c>
      <c r="M4">
        <v>6</v>
      </c>
      <c r="N4">
        <v>27799293</v>
      </c>
      <c r="O4">
        <v>27799293</v>
      </c>
      <c r="P4" t="s">
        <v>31</v>
      </c>
      <c r="Q4" t="s">
        <v>38</v>
      </c>
      <c r="T4">
        <v>15</v>
      </c>
      <c r="U4">
        <v>58</v>
      </c>
      <c r="W4">
        <v>124</v>
      </c>
      <c r="X4">
        <v>58</v>
      </c>
    </row>
    <row r="5" spans="1:24" x14ac:dyDescent="0.2">
      <c r="A5" t="s">
        <v>47</v>
      </c>
      <c r="B5" t="s">
        <v>1019</v>
      </c>
      <c r="C5" t="s">
        <v>51</v>
      </c>
      <c r="D5" t="s">
        <v>504</v>
      </c>
      <c r="E5" t="s">
        <v>598</v>
      </c>
      <c r="F5" t="s">
        <v>1018</v>
      </c>
      <c r="G5" t="s">
        <v>29</v>
      </c>
      <c r="J5" t="s">
        <v>50</v>
      </c>
      <c r="K5" t="s">
        <v>50</v>
      </c>
      <c r="L5" t="s">
        <v>50</v>
      </c>
      <c r="M5">
        <v>6</v>
      </c>
      <c r="N5">
        <v>27799293</v>
      </c>
      <c r="O5">
        <v>27799293</v>
      </c>
      <c r="P5" t="s">
        <v>31</v>
      </c>
      <c r="Q5" t="s">
        <v>38</v>
      </c>
      <c r="T5">
        <v>60</v>
      </c>
      <c r="U5">
        <v>244</v>
      </c>
      <c r="W5">
        <v>338</v>
      </c>
      <c r="X5">
        <v>2379</v>
      </c>
    </row>
    <row r="6" spans="1:24" x14ac:dyDescent="0.2">
      <c r="A6" t="s">
        <v>144</v>
      </c>
      <c r="B6" t="s">
        <v>1020</v>
      </c>
      <c r="C6" t="s">
        <v>106</v>
      </c>
      <c r="D6" t="s">
        <v>241</v>
      </c>
      <c r="E6" t="s">
        <v>27</v>
      </c>
      <c r="F6" t="s">
        <v>628</v>
      </c>
      <c r="G6" t="s">
        <v>29</v>
      </c>
      <c r="I6">
        <v>1</v>
      </c>
      <c r="J6" t="s">
        <v>125</v>
      </c>
      <c r="K6" t="s">
        <v>30</v>
      </c>
      <c r="L6" t="s">
        <v>36</v>
      </c>
      <c r="M6">
        <v>6</v>
      </c>
      <c r="N6">
        <v>27799283</v>
      </c>
      <c r="O6">
        <v>27799283</v>
      </c>
      <c r="P6" t="s">
        <v>31</v>
      </c>
      <c r="Q6" t="s">
        <v>37</v>
      </c>
      <c r="X6">
        <v>120</v>
      </c>
    </row>
    <row r="7" spans="1:24" x14ac:dyDescent="0.2">
      <c r="A7" t="s">
        <v>524</v>
      </c>
      <c r="B7" t="s">
        <v>1021</v>
      </c>
      <c r="C7" t="s">
        <v>525</v>
      </c>
      <c r="D7" t="s">
        <v>1022</v>
      </c>
      <c r="E7" t="s">
        <v>27</v>
      </c>
      <c r="F7" t="s">
        <v>1023</v>
      </c>
      <c r="G7" t="s">
        <v>29</v>
      </c>
      <c r="J7" t="s">
        <v>885</v>
      </c>
      <c r="K7" t="s">
        <v>30</v>
      </c>
      <c r="L7" t="s">
        <v>30</v>
      </c>
      <c r="M7">
        <v>6</v>
      </c>
      <c r="N7">
        <v>27799281</v>
      </c>
      <c r="O7">
        <v>27799281</v>
      </c>
      <c r="P7" t="s">
        <v>38</v>
      </c>
      <c r="Q7" t="s">
        <v>32</v>
      </c>
      <c r="X7">
        <v>313</v>
      </c>
    </row>
    <row r="8" spans="1:24" x14ac:dyDescent="0.2">
      <c r="A8" t="s">
        <v>524</v>
      </c>
      <c r="B8" t="s">
        <v>1024</v>
      </c>
      <c r="C8" t="s">
        <v>525</v>
      </c>
      <c r="D8" t="s">
        <v>1025</v>
      </c>
      <c r="E8" t="s">
        <v>27</v>
      </c>
      <c r="F8" t="s">
        <v>1026</v>
      </c>
      <c r="G8" t="s">
        <v>29</v>
      </c>
      <c r="J8" t="s">
        <v>885</v>
      </c>
      <c r="K8" t="s">
        <v>30</v>
      </c>
      <c r="L8" t="s">
        <v>30</v>
      </c>
      <c r="M8">
        <v>6</v>
      </c>
      <c r="N8">
        <v>27799260</v>
      </c>
      <c r="O8">
        <v>27799260</v>
      </c>
      <c r="P8" t="s">
        <v>31</v>
      </c>
      <c r="Q8" t="s">
        <v>38</v>
      </c>
      <c r="X8">
        <v>123</v>
      </c>
    </row>
    <row r="9" spans="1:24" x14ac:dyDescent="0.2">
      <c r="A9" t="s">
        <v>65</v>
      </c>
      <c r="B9" t="s">
        <v>1027</v>
      </c>
      <c r="C9" t="s">
        <v>158</v>
      </c>
      <c r="D9" t="s">
        <v>823</v>
      </c>
      <c r="E9" t="s">
        <v>27</v>
      </c>
      <c r="F9" t="s">
        <v>892</v>
      </c>
      <c r="G9" t="s">
        <v>29</v>
      </c>
      <c r="J9" t="s">
        <v>35</v>
      </c>
      <c r="K9" t="s">
        <v>41</v>
      </c>
      <c r="L9" t="s">
        <v>936</v>
      </c>
      <c r="M9">
        <v>6</v>
      </c>
      <c r="N9">
        <v>27799259</v>
      </c>
      <c r="O9">
        <v>27799259</v>
      </c>
      <c r="P9" t="s">
        <v>32</v>
      </c>
      <c r="Q9" t="s">
        <v>37</v>
      </c>
      <c r="T9">
        <v>7</v>
      </c>
      <c r="U9">
        <v>90</v>
      </c>
      <c r="W9">
        <v>85</v>
      </c>
      <c r="X9">
        <v>327</v>
      </c>
    </row>
    <row r="10" spans="1:24" x14ac:dyDescent="0.2">
      <c r="A10" t="s">
        <v>56</v>
      </c>
      <c r="B10" t="s">
        <v>1028</v>
      </c>
      <c r="C10" t="s">
        <v>57</v>
      </c>
      <c r="D10" t="s">
        <v>826</v>
      </c>
      <c r="E10" t="s">
        <v>27</v>
      </c>
      <c r="F10" t="s">
        <v>1029</v>
      </c>
      <c r="G10" t="s">
        <v>29</v>
      </c>
      <c r="J10" t="s">
        <v>35</v>
      </c>
      <c r="K10" t="s">
        <v>30</v>
      </c>
      <c r="L10" t="s">
        <v>36</v>
      </c>
      <c r="M10">
        <v>6</v>
      </c>
      <c r="N10">
        <v>27799255</v>
      </c>
      <c r="O10">
        <v>27799255</v>
      </c>
      <c r="P10" t="s">
        <v>31</v>
      </c>
      <c r="Q10" t="s">
        <v>37</v>
      </c>
      <c r="T10">
        <v>11</v>
      </c>
      <c r="U10">
        <v>107</v>
      </c>
      <c r="X10">
        <v>409</v>
      </c>
    </row>
    <row r="11" spans="1:24" x14ac:dyDescent="0.2">
      <c r="A11" t="s">
        <v>1030</v>
      </c>
      <c r="B11" t="s">
        <v>1031</v>
      </c>
      <c r="C11" t="s">
        <v>1032</v>
      </c>
      <c r="D11" t="s">
        <v>1033</v>
      </c>
      <c r="E11" t="s">
        <v>27</v>
      </c>
      <c r="F11" t="s">
        <v>892</v>
      </c>
      <c r="G11" t="s">
        <v>29</v>
      </c>
      <c r="J11" t="s">
        <v>30</v>
      </c>
      <c r="K11" t="s">
        <v>30</v>
      </c>
      <c r="L11" t="s">
        <v>50</v>
      </c>
      <c r="M11">
        <v>6</v>
      </c>
      <c r="N11">
        <v>27799253</v>
      </c>
      <c r="O11">
        <v>27799253</v>
      </c>
      <c r="P11" t="s">
        <v>31</v>
      </c>
      <c r="Q11" t="s">
        <v>38</v>
      </c>
      <c r="X11">
        <v>88</v>
      </c>
    </row>
    <row r="12" spans="1:24" x14ac:dyDescent="0.2">
      <c r="A12" t="s">
        <v>1030</v>
      </c>
      <c r="B12" t="s">
        <v>1034</v>
      </c>
      <c r="C12" t="s">
        <v>1032</v>
      </c>
      <c r="D12" t="s">
        <v>1033</v>
      </c>
      <c r="E12" t="s">
        <v>27</v>
      </c>
      <c r="F12" t="s">
        <v>892</v>
      </c>
      <c r="G12" t="s">
        <v>29</v>
      </c>
      <c r="J12" t="s">
        <v>30</v>
      </c>
      <c r="K12" t="s">
        <v>30</v>
      </c>
      <c r="L12" t="s">
        <v>50</v>
      </c>
      <c r="M12">
        <v>6</v>
      </c>
      <c r="N12">
        <v>27799253</v>
      </c>
      <c r="O12">
        <v>27799253</v>
      </c>
      <c r="P12" t="s">
        <v>31</v>
      </c>
      <c r="Q12" t="s">
        <v>38</v>
      </c>
      <c r="X12">
        <v>86</v>
      </c>
    </row>
    <row r="13" spans="1:24" x14ac:dyDescent="0.2">
      <c r="A13" t="s">
        <v>65</v>
      </c>
      <c r="B13" t="s">
        <v>1035</v>
      </c>
      <c r="C13" t="s">
        <v>66</v>
      </c>
      <c r="D13" t="s">
        <v>1036</v>
      </c>
      <c r="E13" t="s">
        <v>27</v>
      </c>
      <c r="F13" t="s">
        <v>1037</v>
      </c>
      <c r="G13" t="s">
        <v>29</v>
      </c>
      <c r="J13" t="s">
        <v>35</v>
      </c>
      <c r="K13" t="s">
        <v>41</v>
      </c>
      <c r="L13" t="s">
        <v>68</v>
      </c>
      <c r="M13">
        <v>6</v>
      </c>
      <c r="N13">
        <v>27799250</v>
      </c>
      <c r="O13">
        <v>27799250</v>
      </c>
      <c r="P13" t="s">
        <v>38</v>
      </c>
      <c r="Q13" t="s">
        <v>37</v>
      </c>
      <c r="T13">
        <v>16</v>
      </c>
      <c r="U13">
        <v>16</v>
      </c>
      <c r="W13">
        <v>36</v>
      </c>
      <c r="X13">
        <v>250</v>
      </c>
    </row>
    <row r="14" spans="1:24" x14ac:dyDescent="0.2">
      <c r="A14" t="s">
        <v>47</v>
      </c>
      <c r="B14" t="s">
        <v>1038</v>
      </c>
      <c r="C14" t="s">
        <v>51</v>
      </c>
      <c r="D14" t="s">
        <v>636</v>
      </c>
      <c r="E14" t="s">
        <v>27</v>
      </c>
      <c r="F14" t="s">
        <v>637</v>
      </c>
      <c r="G14" t="s">
        <v>29</v>
      </c>
      <c r="J14" t="s">
        <v>50</v>
      </c>
      <c r="K14" t="s">
        <v>50</v>
      </c>
      <c r="L14" t="s">
        <v>50</v>
      </c>
      <c r="M14">
        <v>6</v>
      </c>
      <c r="N14">
        <v>27799247</v>
      </c>
      <c r="O14">
        <v>27799247</v>
      </c>
      <c r="P14" t="s">
        <v>31</v>
      </c>
      <c r="Q14" t="s">
        <v>38</v>
      </c>
      <c r="T14">
        <v>25</v>
      </c>
      <c r="U14">
        <v>73</v>
      </c>
      <c r="W14">
        <v>127</v>
      </c>
      <c r="X14">
        <v>1637</v>
      </c>
    </row>
    <row r="15" spans="1:24" x14ac:dyDescent="0.2">
      <c r="A15" t="s">
        <v>524</v>
      </c>
      <c r="B15" t="s">
        <v>1039</v>
      </c>
      <c r="C15" t="s">
        <v>556</v>
      </c>
      <c r="D15" t="s">
        <v>1040</v>
      </c>
      <c r="E15" t="s">
        <v>27</v>
      </c>
      <c r="F15" t="s">
        <v>1041</v>
      </c>
      <c r="G15" t="s">
        <v>29</v>
      </c>
      <c r="J15" t="s">
        <v>30</v>
      </c>
      <c r="K15" t="s">
        <v>30</v>
      </c>
      <c r="L15" t="s">
        <v>30</v>
      </c>
      <c r="M15">
        <v>6</v>
      </c>
      <c r="N15">
        <v>27799227</v>
      </c>
      <c r="O15">
        <v>27799227</v>
      </c>
      <c r="P15" t="s">
        <v>38</v>
      </c>
      <c r="Q15" t="s">
        <v>37</v>
      </c>
      <c r="X15">
        <v>446</v>
      </c>
    </row>
    <row r="16" spans="1:24" x14ac:dyDescent="0.2">
      <c r="A16" t="s">
        <v>47</v>
      </c>
      <c r="B16" t="s">
        <v>1042</v>
      </c>
      <c r="C16" t="s">
        <v>51</v>
      </c>
      <c r="D16" t="s">
        <v>544</v>
      </c>
      <c r="E16" t="s">
        <v>27</v>
      </c>
      <c r="F16" t="s">
        <v>1043</v>
      </c>
      <c r="G16" t="s">
        <v>29</v>
      </c>
      <c r="J16" t="s">
        <v>50</v>
      </c>
      <c r="K16" t="s">
        <v>50</v>
      </c>
      <c r="L16" t="s">
        <v>50</v>
      </c>
      <c r="M16">
        <v>6</v>
      </c>
      <c r="N16">
        <v>27799149</v>
      </c>
      <c r="O16">
        <v>27799149</v>
      </c>
      <c r="P16" t="s">
        <v>31</v>
      </c>
      <c r="Q16" t="s">
        <v>38</v>
      </c>
      <c r="T16">
        <v>16</v>
      </c>
      <c r="U16">
        <v>59</v>
      </c>
      <c r="W16">
        <v>69</v>
      </c>
      <c r="X16">
        <v>111</v>
      </c>
    </row>
    <row r="17" spans="1:26" x14ac:dyDescent="0.2">
      <c r="A17" t="s">
        <v>65</v>
      </c>
      <c r="B17" t="s">
        <v>1044</v>
      </c>
      <c r="C17" t="s">
        <v>158</v>
      </c>
      <c r="D17" t="s">
        <v>64</v>
      </c>
      <c r="E17" t="s">
        <v>27</v>
      </c>
      <c r="F17" t="s">
        <v>1045</v>
      </c>
      <c r="G17" t="s">
        <v>29</v>
      </c>
      <c r="J17" t="s">
        <v>35</v>
      </c>
      <c r="K17" t="s">
        <v>41</v>
      </c>
      <c r="L17" t="s">
        <v>68</v>
      </c>
      <c r="M17">
        <v>6</v>
      </c>
      <c r="N17">
        <v>27799101</v>
      </c>
      <c r="O17">
        <v>27799101</v>
      </c>
      <c r="P17" t="s">
        <v>31</v>
      </c>
      <c r="Q17" t="s">
        <v>32</v>
      </c>
      <c r="T17">
        <v>14</v>
      </c>
      <c r="U17">
        <v>27</v>
      </c>
      <c r="W17">
        <v>36</v>
      </c>
      <c r="X17">
        <v>174</v>
      </c>
    </row>
    <row r="18" spans="1:26" x14ac:dyDescent="0.2">
      <c r="A18" t="s">
        <v>476</v>
      </c>
      <c r="B18" t="s">
        <v>1046</v>
      </c>
      <c r="C18" t="s">
        <v>478</v>
      </c>
      <c r="D18" t="s">
        <v>218</v>
      </c>
      <c r="E18" t="s">
        <v>27</v>
      </c>
      <c r="F18" t="s">
        <v>1047</v>
      </c>
      <c r="G18" t="s">
        <v>29</v>
      </c>
      <c r="J18" t="s">
        <v>35</v>
      </c>
      <c r="K18" t="s">
        <v>41</v>
      </c>
      <c r="L18" t="s">
        <v>94</v>
      </c>
      <c r="M18">
        <v>6</v>
      </c>
      <c r="N18">
        <v>27799065</v>
      </c>
      <c r="O18">
        <v>27799065</v>
      </c>
      <c r="P18" t="s">
        <v>38</v>
      </c>
      <c r="Q18" t="s">
        <v>31</v>
      </c>
      <c r="T18">
        <v>128</v>
      </c>
      <c r="U18">
        <v>213</v>
      </c>
      <c r="V18">
        <v>1</v>
      </c>
      <c r="W18">
        <v>352</v>
      </c>
      <c r="X18">
        <v>147</v>
      </c>
    </row>
    <row r="19" spans="1:26" x14ac:dyDescent="0.2">
      <c r="A19" t="s">
        <v>65</v>
      </c>
      <c r="B19" t="s">
        <v>1048</v>
      </c>
      <c r="C19" t="s">
        <v>66</v>
      </c>
      <c r="D19" t="s">
        <v>590</v>
      </c>
      <c r="E19" t="s">
        <v>27</v>
      </c>
      <c r="F19" t="s">
        <v>1049</v>
      </c>
      <c r="G19" t="s">
        <v>29</v>
      </c>
      <c r="J19" t="s">
        <v>35</v>
      </c>
      <c r="K19" t="s">
        <v>41</v>
      </c>
      <c r="L19" t="s">
        <v>68</v>
      </c>
      <c r="M19">
        <v>6</v>
      </c>
      <c r="N19">
        <v>27799049</v>
      </c>
      <c r="O19">
        <v>27799049</v>
      </c>
      <c r="P19" t="s">
        <v>38</v>
      </c>
      <c r="Q19" t="s">
        <v>31</v>
      </c>
      <c r="T19">
        <v>5</v>
      </c>
      <c r="U19">
        <v>79</v>
      </c>
      <c r="W19">
        <v>68</v>
      </c>
      <c r="X19">
        <v>1187</v>
      </c>
    </row>
    <row r="20" spans="1:26" x14ac:dyDescent="0.2">
      <c r="A20" t="s">
        <v>47</v>
      </c>
      <c r="B20" t="s">
        <v>540</v>
      </c>
      <c r="C20" t="s">
        <v>51</v>
      </c>
      <c r="D20" t="s">
        <v>314</v>
      </c>
      <c r="E20" t="s">
        <v>27</v>
      </c>
      <c r="F20" t="s">
        <v>1050</v>
      </c>
      <c r="G20" t="s">
        <v>29</v>
      </c>
      <c r="J20" t="s">
        <v>50</v>
      </c>
      <c r="K20" t="s">
        <v>50</v>
      </c>
      <c r="L20" t="s">
        <v>50</v>
      </c>
      <c r="M20">
        <v>6</v>
      </c>
      <c r="N20">
        <v>27799043</v>
      </c>
      <c r="O20">
        <v>27799043</v>
      </c>
      <c r="P20" t="s">
        <v>37</v>
      </c>
      <c r="Q20" t="s">
        <v>32</v>
      </c>
      <c r="T20">
        <v>3</v>
      </c>
      <c r="U20">
        <v>29</v>
      </c>
      <c r="W20">
        <v>55</v>
      </c>
      <c r="X20">
        <v>2121</v>
      </c>
    </row>
    <row r="21" spans="1:26" x14ac:dyDescent="0.2">
      <c r="A21" t="s">
        <v>108</v>
      </c>
      <c r="B21" t="s">
        <v>1051</v>
      </c>
      <c r="C21" t="s">
        <v>110</v>
      </c>
      <c r="D21" t="s">
        <v>1052</v>
      </c>
      <c r="E21" t="s">
        <v>598</v>
      </c>
      <c r="F21" t="s">
        <v>408</v>
      </c>
      <c r="G21" t="s">
        <v>29</v>
      </c>
      <c r="I21">
        <v>1</v>
      </c>
      <c r="J21" t="s">
        <v>35</v>
      </c>
      <c r="K21" t="s">
        <v>41</v>
      </c>
      <c r="L21" t="s">
        <v>112</v>
      </c>
      <c r="M21">
        <v>6</v>
      </c>
      <c r="N21">
        <v>27799038</v>
      </c>
      <c r="O21">
        <v>27799038</v>
      </c>
      <c r="P21" t="s">
        <v>31</v>
      </c>
      <c r="Q21" t="s">
        <v>32</v>
      </c>
      <c r="T21">
        <v>42</v>
      </c>
      <c r="U21">
        <v>454</v>
      </c>
      <c r="W21">
        <v>47</v>
      </c>
      <c r="X21">
        <v>102</v>
      </c>
    </row>
    <row r="22" spans="1:26" x14ac:dyDescent="0.2">
      <c r="A22" t="s">
        <v>33</v>
      </c>
      <c r="B22" t="s">
        <v>517</v>
      </c>
      <c r="C22" t="s">
        <v>34</v>
      </c>
      <c r="D22" t="s">
        <v>1053</v>
      </c>
      <c r="E22" t="s">
        <v>598</v>
      </c>
      <c r="F22" t="s">
        <v>1054</v>
      </c>
      <c r="G22" t="s">
        <v>29</v>
      </c>
      <c r="I22">
        <v>1</v>
      </c>
      <c r="J22" t="s">
        <v>35</v>
      </c>
      <c r="K22" t="s">
        <v>30</v>
      </c>
      <c r="L22" t="s">
        <v>36</v>
      </c>
      <c r="M22">
        <v>6</v>
      </c>
      <c r="N22">
        <v>27799023</v>
      </c>
      <c r="O22">
        <v>27799023</v>
      </c>
      <c r="P22" t="s">
        <v>31</v>
      </c>
      <c r="Q22" t="s">
        <v>37</v>
      </c>
      <c r="T22">
        <v>13</v>
      </c>
      <c r="U22">
        <v>30</v>
      </c>
      <c r="W22">
        <v>82</v>
      </c>
      <c r="X22">
        <v>213</v>
      </c>
    </row>
    <row r="23" spans="1:26" x14ac:dyDescent="0.2">
      <c r="A23" t="s">
        <v>33</v>
      </c>
      <c r="B23" t="s">
        <v>450</v>
      </c>
      <c r="C23" t="s">
        <v>34</v>
      </c>
      <c r="D23" t="s">
        <v>693</v>
      </c>
      <c r="E23" t="s">
        <v>598</v>
      </c>
      <c r="F23" t="s">
        <v>694</v>
      </c>
      <c r="G23" t="s">
        <v>29</v>
      </c>
      <c r="I23">
        <v>1</v>
      </c>
      <c r="J23" t="s">
        <v>35</v>
      </c>
      <c r="K23" t="s">
        <v>30</v>
      </c>
      <c r="L23" t="s">
        <v>36</v>
      </c>
      <c r="M23">
        <v>6</v>
      </c>
      <c r="N23">
        <v>27799020</v>
      </c>
      <c r="O23">
        <v>27799020</v>
      </c>
      <c r="P23" t="s">
        <v>32</v>
      </c>
      <c r="Q23" t="s">
        <v>37</v>
      </c>
      <c r="T23">
        <v>3</v>
      </c>
      <c r="U23">
        <v>83</v>
      </c>
      <c r="V23">
        <v>1</v>
      </c>
      <c r="W23">
        <v>160</v>
      </c>
      <c r="X23">
        <v>346</v>
      </c>
    </row>
    <row r="24" spans="1:26" x14ac:dyDescent="0.2">
      <c r="A24" t="s">
        <v>134</v>
      </c>
      <c r="B24" t="s">
        <v>1055</v>
      </c>
      <c r="C24" t="s">
        <v>34</v>
      </c>
      <c r="D24" t="s">
        <v>488</v>
      </c>
      <c r="E24" t="s">
        <v>27</v>
      </c>
      <c r="F24" t="s">
        <v>489</v>
      </c>
      <c r="G24" t="s">
        <v>29</v>
      </c>
      <c r="I24">
        <v>1</v>
      </c>
      <c r="J24" t="s">
        <v>35</v>
      </c>
      <c r="K24" t="s">
        <v>30</v>
      </c>
      <c r="L24" t="s">
        <v>36</v>
      </c>
      <c r="M24">
        <v>6</v>
      </c>
      <c r="N24">
        <v>27799002</v>
      </c>
      <c r="O24">
        <v>27799002</v>
      </c>
      <c r="P24" t="s">
        <v>31</v>
      </c>
      <c r="Q24" t="s">
        <v>37</v>
      </c>
      <c r="T24">
        <v>12</v>
      </c>
      <c r="U24">
        <v>32</v>
      </c>
      <c r="X24">
        <v>353</v>
      </c>
    </row>
    <row r="25" spans="1:26" x14ac:dyDescent="0.2">
      <c r="A25" t="s">
        <v>285</v>
      </c>
      <c r="B25" t="s">
        <v>1056</v>
      </c>
      <c r="C25" t="s">
        <v>287</v>
      </c>
      <c r="D25" t="s">
        <v>1057</v>
      </c>
      <c r="E25" t="s">
        <v>27</v>
      </c>
      <c r="F25" t="s">
        <v>1058</v>
      </c>
      <c r="G25" t="s">
        <v>29</v>
      </c>
      <c r="I25">
        <v>1</v>
      </c>
      <c r="J25" t="s">
        <v>30</v>
      </c>
      <c r="K25" t="s">
        <v>30</v>
      </c>
      <c r="L25" t="s">
        <v>735</v>
      </c>
      <c r="M25">
        <v>6</v>
      </c>
      <c r="N25">
        <v>27799001</v>
      </c>
      <c r="O25">
        <v>27799001</v>
      </c>
      <c r="P25" t="s">
        <v>31</v>
      </c>
      <c r="Q25" t="s">
        <v>38</v>
      </c>
      <c r="T25">
        <v>13</v>
      </c>
      <c r="U25">
        <v>26</v>
      </c>
      <c r="W25">
        <v>48</v>
      </c>
      <c r="X25">
        <v>20</v>
      </c>
    </row>
    <row r="26" spans="1:26" s="15" customFormat="1" x14ac:dyDescent="0.2">
      <c r="A26" s="15" t="s">
        <v>1156</v>
      </c>
      <c r="B26" s="15" t="s">
        <v>1333</v>
      </c>
      <c r="C26" s="15" t="s">
        <v>1158</v>
      </c>
      <c r="D26" s="15" t="s">
        <v>88</v>
      </c>
      <c r="E26" s="15" t="s">
        <v>27</v>
      </c>
      <c r="F26" s="15" t="s">
        <v>330</v>
      </c>
      <c r="G26" s="15" t="s">
        <v>29</v>
      </c>
      <c r="H26" s="15" t="s">
        <v>1233</v>
      </c>
      <c r="J26" s="15" t="s">
        <v>50</v>
      </c>
      <c r="K26" s="15" t="s">
        <v>50</v>
      </c>
      <c r="L26" s="15" t="s">
        <v>50</v>
      </c>
      <c r="M26" s="15">
        <v>6</v>
      </c>
      <c r="N26" s="15">
        <v>27799296</v>
      </c>
      <c r="O26" s="15">
        <v>27799296</v>
      </c>
      <c r="P26" s="15" t="s">
        <v>32</v>
      </c>
      <c r="Q26" s="15" t="s">
        <v>37</v>
      </c>
      <c r="R26" s="15">
        <v>0.42</v>
      </c>
      <c r="T26" s="15">
        <v>41</v>
      </c>
      <c r="U26" s="15">
        <v>56</v>
      </c>
      <c r="W26" s="15">
        <v>129</v>
      </c>
      <c r="X26" s="15">
        <v>264</v>
      </c>
      <c r="Y26" s="16">
        <v>43466</v>
      </c>
      <c r="Z26" s="15" t="s">
        <v>1334</v>
      </c>
    </row>
    <row r="27" spans="1:26" s="15" customFormat="1" x14ac:dyDescent="0.2">
      <c r="A27" s="15" t="s">
        <v>1335</v>
      </c>
      <c r="B27" s="15" t="s">
        <v>1336</v>
      </c>
      <c r="C27" s="15" t="s">
        <v>1337</v>
      </c>
      <c r="D27" s="15" t="s">
        <v>88</v>
      </c>
      <c r="E27" s="15" t="s">
        <v>27</v>
      </c>
      <c r="F27" s="15" t="s">
        <v>330</v>
      </c>
      <c r="G27" s="15" t="s">
        <v>29</v>
      </c>
      <c r="H27" s="15" t="s">
        <v>1233</v>
      </c>
      <c r="J27" s="15" t="s">
        <v>50</v>
      </c>
      <c r="K27" s="15" t="s">
        <v>50</v>
      </c>
      <c r="L27" s="15" t="s">
        <v>50</v>
      </c>
      <c r="M27" s="15">
        <v>6</v>
      </c>
      <c r="N27" s="15">
        <v>27799296</v>
      </c>
      <c r="O27" s="15">
        <v>27799296</v>
      </c>
      <c r="P27" s="15" t="s">
        <v>32</v>
      </c>
      <c r="Q27" s="15" t="s">
        <v>37</v>
      </c>
      <c r="R27" s="15">
        <v>0.22</v>
      </c>
      <c r="S27" s="15">
        <v>0.01</v>
      </c>
      <c r="T27" s="15">
        <v>16</v>
      </c>
      <c r="U27" s="15">
        <v>58</v>
      </c>
      <c r="V27" s="15">
        <v>1</v>
      </c>
      <c r="W27" s="15">
        <v>102</v>
      </c>
      <c r="X27" s="15">
        <v>55</v>
      </c>
      <c r="Y27" s="16">
        <v>43466</v>
      </c>
      <c r="Z27" s="15" t="s">
        <v>1334</v>
      </c>
    </row>
    <row r="28" spans="1:26" s="15" customFormat="1" x14ac:dyDescent="0.2">
      <c r="A28" s="15" t="s">
        <v>1153</v>
      </c>
      <c r="B28" s="15" t="s">
        <v>1338</v>
      </c>
      <c r="C28" s="15" t="s">
        <v>358</v>
      </c>
      <c r="D28" s="15" t="s">
        <v>88</v>
      </c>
      <c r="E28" s="15" t="s">
        <v>27</v>
      </c>
      <c r="F28" s="15" t="s">
        <v>330</v>
      </c>
      <c r="G28" s="15" t="s">
        <v>29</v>
      </c>
      <c r="H28" s="15" t="s">
        <v>1246</v>
      </c>
      <c r="J28" s="15" t="s">
        <v>50</v>
      </c>
      <c r="K28" s="15" t="s">
        <v>50</v>
      </c>
      <c r="L28" s="15" t="s">
        <v>50</v>
      </c>
      <c r="M28" s="15">
        <v>6</v>
      </c>
      <c r="N28" s="15">
        <v>27799296</v>
      </c>
      <c r="O28" s="15">
        <v>27799296</v>
      </c>
      <c r="P28" s="15" t="s">
        <v>32</v>
      </c>
      <c r="Q28" s="15" t="s">
        <v>37</v>
      </c>
      <c r="R28" s="15">
        <v>0.23</v>
      </c>
      <c r="T28" s="15">
        <v>10</v>
      </c>
      <c r="U28" s="15">
        <v>34</v>
      </c>
      <c r="W28" s="15">
        <v>49</v>
      </c>
      <c r="X28" s="15">
        <v>58</v>
      </c>
      <c r="Y28" s="16">
        <v>43466</v>
      </c>
      <c r="Z28" s="15" t="s">
        <v>1334</v>
      </c>
    </row>
    <row r="29" spans="1:26" s="15" customFormat="1" x14ac:dyDescent="0.2">
      <c r="A29" s="15" t="s">
        <v>1153</v>
      </c>
      <c r="B29" s="15" t="s">
        <v>1339</v>
      </c>
      <c r="C29" s="15" t="s">
        <v>358</v>
      </c>
      <c r="D29" s="15" t="s">
        <v>98</v>
      </c>
      <c r="E29" s="15" t="s">
        <v>598</v>
      </c>
      <c r="F29" s="15" t="s">
        <v>1340</v>
      </c>
      <c r="G29" s="15" t="s">
        <v>29</v>
      </c>
      <c r="H29" s="15" t="s">
        <v>1233</v>
      </c>
      <c r="J29" s="15" t="s">
        <v>50</v>
      </c>
      <c r="K29" s="15" t="s">
        <v>50</v>
      </c>
      <c r="L29" s="15" t="s">
        <v>50</v>
      </c>
      <c r="M29" s="15">
        <v>6</v>
      </c>
      <c r="N29" s="15">
        <v>27799292</v>
      </c>
      <c r="O29" s="15">
        <v>27799292</v>
      </c>
      <c r="P29" s="15" t="s">
        <v>31</v>
      </c>
      <c r="Q29" s="15" t="s">
        <v>37</v>
      </c>
      <c r="R29" s="15">
        <v>0.34</v>
      </c>
      <c r="T29" s="15">
        <v>19</v>
      </c>
      <c r="U29" s="15">
        <v>37</v>
      </c>
      <c r="W29" s="15">
        <v>35</v>
      </c>
      <c r="X29" s="15">
        <v>884</v>
      </c>
      <c r="Y29" s="16">
        <v>43466</v>
      </c>
      <c r="Z29" s="15" t="s">
        <v>1341</v>
      </c>
    </row>
    <row r="30" spans="1:26" s="15" customFormat="1" x14ac:dyDescent="0.2">
      <c r="A30" s="15" t="s">
        <v>1342</v>
      </c>
      <c r="B30" s="15" t="s">
        <v>1343</v>
      </c>
      <c r="C30" s="15" t="s">
        <v>77</v>
      </c>
      <c r="D30" s="15" t="s">
        <v>1344</v>
      </c>
      <c r="E30" s="15" t="s">
        <v>27</v>
      </c>
      <c r="F30" s="15" t="s">
        <v>1345</v>
      </c>
      <c r="G30" s="15" t="s">
        <v>29</v>
      </c>
      <c r="H30" s="15" t="s">
        <v>1246</v>
      </c>
      <c r="J30" s="15" t="s">
        <v>50</v>
      </c>
      <c r="K30" s="15" t="s">
        <v>50</v>
      </c>
      <c r="L30" s="15" t="s">
        <v>50</v>
      </c>
      <c r="M30" s="15">
        <v>6</v>
      </c>
      <c r="N30" s="15">
        <v>27799271</v>
      </c>
      <c r="O30" s="15">
        <v>27799271</v>
      </c>
      <c r="P30" s="15" t="s">
        <v>31</v>
      </c>
      <c r="Q30" s="15" t="s">
        <v>37</v>
      </c>
      <c r="R30" s="15">
        <v>0.16</v>
      </c>
      <c r="T30" s="15">
        <v>38</v>
      </c>
      <c r="U30" s="15">
        <v>193</v>
      </c>
      <c r="W30" s="15">
        <v>207</v>
      </c>
      <c r="X30" s="15">
        <v>106</v>
      </c>
      <c r="Y30" s="16">
        <v>43466</v>
      </c>
      <c r="Z30" s="15" t="s">
        <v>1346</v>
      </c>
    </row>
    <row r="31" spans="1:26" s="15" customFormat="1" x14ac:dyDescent="0.2">
      <c r="A31" s="15" t="s">
        <v>1150</v>
      </c>
      <c r="B31" s="15" t="s">
        <v>1347</v>
      </c>
      <c r="C31" s="15" t="s">
        <v>34</v>
      </c>
      <c r="D31" s="15" t="s">
        <v>1348</v>
      </c>
      <c r="E31" s="15" t="s">
        <v>27</v>
      </c>
      <c r="F31" s="15" t="s">
        <v>1349</v>
      </c>
      <c r="G31" s="15" t="s">
        <v>29</v>
      </c>
      <c r="H31" s="15" t="s">
        <v>1271</v>
      </c>
      <c r="J31" s="15" t="s">
        <v>50</v>
      </c>
      <c r="K31" s="15" t="s">
        <v>50</v>
      </c>
      <c r="L31" s="15" t="s">
        <v>50</v>
      </c>
      <c r="M31" s="15">
        <v>6</v>
      </c>
      <c r="N31" s="15">
        <v>27799269</v>
      </c>
      <c r="O31" s="15">
        <v>27799269</v>
      </c>
      <c r="P31" s="15" t="s">
        <v>38</v>
      </c>
      <c r="Q31" s="15" t="s">
        <v>31</v>
      </c>
      <c r="R31" s="15">
        <v>0.43</v>
      </c>
      <c r="T31" s="15">
        <v>23</v>
      </c>
      <c r="U31" s="15">
        <v>31</v>
      </c>
      <c r="W31" s="15">
        <v>89</v>
      </c>
      <c r="X31" s="15">
        <v>452</v>
      </c>
      <c r="Y31" s="16">
        <v>43466</v>
      </c>
      <c r="Z31" s="15" t="s">
        <v>1350</v>
      </c>
    </row>
    <row r="32" spans="1:26" s="15" customFormat="1" x14ac:dyDescent="0.2">
      <c r="A32" s="15" t="s">
        <v>1194</v>
      </c>
      <c r="B32" s="15" t="s">
        <v>1351</v>
      </c>
      <c r="C32" s="15" t="s">
        <v>106</v>
      </c>
      <c r="D32" s="15" t="s">
        <v>1352</v>
      </c>
      <c r="E32" s="15" t="s">
        <v>27</v>
      </c>
      <c r="F32" s="15" t="s">
        <v>894</v>
      </c>
      <c r="G32" s="15" t="s">
        <v>29</v>
      </c>
      <c r="H32" s="15" t="s">
        <v>1233</v>
      </c>
      <c r="J32" s="15" t="s">
        <v>50</v>
      </c>
      <c r="K32" s="15" t="s">
        <v>50</v>
      </c>
      <c r="L32" s="15" t="s">
        <v>50</v>
      </c>
      <c r="M32" s="15">
        <v>6</v>
      </c>
      <c r="N32" s="15">
        <v>27799253</v>
      </c>
      <c r="O32" s="15">
        <v>27799253</v>
      </c>
      <c r="P32" s="15" t="s">
        <v>31</v>
      </c>
      <c r="Q32" s="15" t="s">
        <v>32</v>
      </c>
      <c r="R32" s="15">
        <v>0.16</v>
      </c>
      <c r="T32" s="15">
        <v>11</v>
      </c>
      <c r="U32" s="15">
        <v>59</v>
      </c>
      <c r="W32" s="15">
        <v>95</v>
      </c>
      <c r="X32" s="15">
        <v>118</v>
      </c>
      <c r="Y32" s="16">
        <v>43466</v>
      </c>
      <c r="Z32" s="15" t="s">
        <v>1353</v>
      </c>
    </row>
    <row r="33" spans="1:26" s="15" customFormat="1" x14ac:dyDescent="0.2">
      <c r="A33" s="15" t="s">
        <v>1354</v>
      </c>
      <c r="B33" s="15" t="s">
        <v>1355</v>
      </c>
      <c r="C33" s="15" t="s">
        <v>25</v>
      </c>
      <c r="D33" s="15" t="s">
        <v>257</v>
      </c>
      <c r="E33" s="15" t="s">
        <v>27</v>
      </c>
      <c r="F33" s="15" t="s">
        <v>1127</v>
      </c>
      <c r="G33" s="15" t="s">
        <v>29</v>
      </c>
      <c r="H33" s="15" t="s">
        <v>1246</v>
      </c>
      <c r="J33" s="15" t="s">
        <v>50</v>
      </c>
      <c r="K33" s="15" t="s">
        <v>50</v>
      </c>
      <c r="L33" s="15" t="s">
        <v>50</v>
      </c>
      <c r="M33" s="15">
        <v>6</v>
      </c>
      <c r="N33" s="15">
        <v>27799233</v>
      </c>
      <c r="O33" s="15">
        <v>27799233</v>
      </c>
      <c r="P33" s="15" t="s">
        <v>31</v>
      </c>
      <c r="Q33" s="15" t="s">
        <v>38</v>
      </c>
      <c r="R33" s="15">
        <v>0.12</v>
      </c>
      <c r="S33" s="15">
        <v>0.02</v>
      </c>
      <c r="T33" s="15">
        <v>6</v>
      </c>
      <c r="U33" s="15">
        <v>44</v>
      </c>
      <c r="V33" s="15">
        <v>1</v>
      </c>
      <c r="W33" s="15">
        <v>60</v>
      </c>
      <c r="X33" s="15">
        <v>328</v>
      </c>
      <c r="Y33" s="16">
        <v>43466</v>
      </c>
      <c r="Z33" s="15" t="s">
        <v>1356</v>
      </c>
    </row>
    <row r="34" spans="1:26" s="15" customFormat="1" x14ac:dyDescent="0.2">
      <c r="A34" s="15" t="s">
        <v>1300</v>
      </c>
      <c r="B34" s="15" t="s">
        <v>1357</v>
      </c>
      <c r="C34" s="15" t="s">
        <v>117</v>
      </c>
      <c r="D34" s="15" t="s">
        <v>1245</v>
      </c>
      <c r="E34" s="15" t="s">
        <v>27</v>
      </c>
      <c r="F34" s="15" t="s">
        <v>919</v>
      </c>
      <c r="G34" s="15" t="s">
        <v>29</v>
      </c>
      <c r="H34" s="15" t="s">
        <v>1233</v>
      </c>
      <c r="J34" s="15" t="s">
        <v>50</v>
      </c>
      <c r="K34" s="15" t="s">
        <v>50</v>
      </c>
      <c r="L34" s="15" t="s">
        <v>50</v>
      </c>
      <c r="M34" s="15">
        <v>6</v>
      </c>
      <c r="N34" s="15">
        <v>27799220</v>
      </c>
      <c r="O34" s="15">
        <v>27799220</v>
      </c>
      <c r="P34" s="15" t="s">
        <v>31</v>
      </c>
      <c r="Q34" s="15" t="s">
        <v>37</v>
      </c>
      <c r="R34" s="15">
        <v>0.09</v>
      </c>
      <c r="T34" s="15">
        <v>5</v>
      </c>
      <c r="U34" s="15">
        <v>52</v>
      </c>
      <c r="W34" s="15">
        <v>54</v>
      </c>
      <c r="X34" s="15">
        <v>27</v>
      </c>
      <c r="Y34" s="16">
        <v>43466</v>
      </c>
      <c r="Z34" s="15" t="s">
        <v>1358</v>
      </c>
    </row>
    <row r="35" spans="1:26" s="15" customFormat="1" x14ac:dyDescent="0.2">
      <c r="A35" s="15" t="s">
        <v>1300</v>
      </c>
      <c r="B35" s="15" t="s">
        <v>1359</v>
      </c>
      <c r="C35" s="15" t="s">
        <v>80</v>
      </c>
      <c r="D35" s="15" t="s">
        <v>1360</v>
      </c>
      <c r="E35" s="15" t="s">
        <v>27</v>
      </c>
      <c r="F35" s="15" t="s">
        <v>1361</v>
      </c>
      <c r="G35" s="15" t="s">
        <v>29</v>
      </c>
      <c r="H35" s="15" t="s">
        <v>1246</v>
      </c>
      <c r="J35" s="15" t="s">
        <v>50</v>
      </c>
      <c r="K35" s="15" t="s">
        <v>50</v>
      </c>
      <c r="L35" s="15" t="s">
        <v>50</v>
      </c>
      <c r="M35" s="15">
        <v>6</v>
      </c>
      <c r="N35" s="15">
        <v>27799185</v>
      </c>
      <c r="O35" s="15">
        <v>27799185</v>
      </c>
      <c r="P35" s="15" t="s">
        <v>32</v>
      </c>
      <c r="Q35" s="15" t="s">
        <v>31</v>
      </c>
      <c r="R35" s="15">
        <v>0.08</v>
      </c>
      <c r="T35" s="15">
        <v>9</v>
      </c>
      <c r="U35" s="15">
        <v>104</v>
      </c>
      <c r="W35" s="15">
        <v>20</v>
      </c>
      <c r="X35" s="15">
        <v>169</v>
      </c>
      <c r="Y35" s="16">
        <v>43466</v>
      </c>
      <c r="Z35" s="15" t="s">
        <v>1362</v>
      </c>
    </row>
    <row r="36" spans="1:26" s="15" customFormat="1" x14ac:dyDescent="0.2">
      <c r="A36" s="15" t="s">
        <v>1150</v>
      </c>
      <c r="B36" s="15" t="s">
        <v>1363</v>
      </c>
      <c r="C36" s="15" t="s">
        <v>34</v>
      </c>
      <c r="D36" s="15" t="s">
        <v>1293</v>
      </c>
      <c r="E36" s="15" t="s">
        <v>27</v>
      </c>
      <c r="F36" s="15" t="s">
        <v>1364</v>
      </c>
      <c r="G36" s="15" t="s">
        <v>29</v>
      </c>
      <c r="H36" s="15" t="s">
        <v>1233</v>
      </c>
      <c r="J36" s="15" t="s">
        <v>50</v>
      </c>
      <c r="K36" s="15" t="s">
        <v>50</v>
      </c>
      <c r="L36" s="15" t="s">
        <v>50</v>
      </c>
      <c r="M36" s="15">
        <v>6</v>
      </c>
      <c r="N36" s="15">
        <v>27799148</v>
      </c>
      <c r="O36" s="15">
        <v>27799148</v>
      </c>
      <c r="P36" s="15" t="s">
        <v>38</v>
      </c>
      <c r="Q36" s="15" t="s">
        <v>31</v>
      </c>
      <c r="R36" s="15">
        <v>0.23</v>
      </c>
      <c r="T36" s="15">
        <v>11</v>
      </c>
      <c r="U36" s="15">
        <v>37</v>
      </c>
      <c r="W36" s="15">
        <v>47</v>
      </c>
      <c r="X36" s="15">
        <v>888</v>
      </c>
      <c r="Y36" s="16">
        <v>43466</v>
      </c>
      <c r="Z36" s="15" t="s">
        <v>1365</v>
      </c>
    </row>
    <row r="37" spans="1:26" s="15" customFormat="1" x14ac:dyDescent="0.2">
      <c r="A37" s="15" t="s">
        <v>1354</v>
      </c>
      <c r="B37" s="15" t="s">
        <v>1366</v>
      </c>
      <c r="C37" s="15" t="s">
        <v>25</v>
      </c>
      <c r="D37" s="15" t="s">
        <v>544</v>
      </c>
      <c r="E37" s="15" t="s">
        <v>27</v>
      </c>
      <c r="F37" s="15" t="s">
        <v>1043</v>
      </c>
      <c r="G37" s="15" t="s">
        <v>29</v>
      </c>
      <c r="H37" s="15" t="s">
        <v>1233</v>
      </c>
      <c r="J37" s="15" t="s">
        <v>50</v>
      </c>
      <c r="K37" s="15" t="s">
        <v>50</v>
      </c>
      <c r="L37" s="15" t="s">
        <v>50</v>
      </c>
      <c r="M37" s="15">
        <v>6</v>
      </c>
      <c r="N37" s="15">
        <v>27799149</v>
      </c>
      <c r="O37" s="15">
        <v>27799149</v>
      </c>
      <c r="P37" s="15" t="s">
        <v>31</v>
      </c>
      <c r="Q37" s="15" t="s">
        <v>38</v>
      </c>
      <c r="R37" s="15">
        <v>0.63</v>
      </c>
      <c r="T37" s="15">
        <v>24</v>
      </c>
      <c r="U37" s="15">
        <v>14</v>
      </c>
      <c r="W37" s="15">
        <v>79</v>
      </c>
      <c r="X37" s="15">
        <v>667</v>
      </c>
      <c r="Y37" s="16">
        <v>43466</v>
      </c>
      <c r="Z37" s="15" t="s">
        <v>1367</v>
      </c>
    </row>
    <row r="38" spans="1:26" s="15" customFormat="1" x14ac:dyDescent="0.2">
      <c r="A38" s="15" t="s">
        <v>1368</v>
      </c>
      <c r="B38" s="15" t="s">
        <v>1134</v>
      </c>
      <c r="C38" s="15" t="s">
        <v>57</v>
      </c>
      <c r="D38" s="15" t="s">
        <v>544</v>
      </c>
      <c r="E38" s="15" t="s">
        <v>27</v>
      </c>
      <c r="F38" s="15" t="s">
        <v>1043</v>
      </c>
      <c r="G38" s="15" t="s">
        <v>29</v>
      </c>
      <c r="H38" s="15" t="s">
        <v>1233</v>
      </c>
      <c r="J38" s="15" t="s">
        <v>50</v>
      </c>
      <c r="K38" s="15" t="s">
        <v>50</v>
      </c>
      <c r="L38" s="15" t="s">
        <v>50</v>
      </c>
      <c r="M38" s="15">
        <v>6</v>
      </c>
      <c r="N38" s="15">
        <v>27799149</v>
      </c>
      <c r="O38" s="15">
        <v>27799149</v>
      </c>
      <c r="P38" s="15" t="s">
        <v>31</v>
      </c>
      <c r="Q38" s="15" t="s">
        <v>38</v>
      </c>
      <c r="R38" s="15">
        <v>0.16</v>
      </c>
      <c r="T38" s="15">
        <v>6</v>
      </c>
      <c r="U38" s="15">
        <v>32</v>
      </c>
      <c r="W38" s="15">
        <v>31</v>
      </c>
      <c r="X38" s="15">
        <v>546</v>
      </c>
      <c r="Y38" s="16">
        <v>43466</v>
      </c>
      <c r="Z38" s="15" t="s">
        <v>1367</v>
      </c>
    </row>
    <row r="39" spans="1:26" s="15" customFormat="1" x14ac:dyDescent="0.2">
      <c r="A39" s="15" t="s">
        <v>1354</v>
      </c>
      <c r="B39" s="15" t="s">
        <v>1369</v>
      </c>
      <c r="C39" s="15" t="s">
        <v>25</v>
      </c>
      <c r="D39" s="15" t="s">
        <v>178</v>
      </c>
      <c r="E39" s="15" t="s">
        <v>27</v>
      </c>
      <c r="F39" s="15" t="s">
        <v>1370</v>
      </c>
      <c r="G39" s="15" t="s">
        <v>29</v>
      </c>
      <c r="H39" s="15" t="s">
        <v>1246</v>
      </c>
      <c r="J39" s="15" t="s">
        <v>50</v>
      </c>
      <c r="K39" s="15" t="s">
        <v>50</v>
      </c>
      <c r="L39" s="15" t="s">
        <v>50</v>
      </c>
      <c r="M39" s="15">
        <v>6</v>
      </c>
      <c r="N39" s="15">
        <v>27799149</v>
      </c>
      <c r="O39" s="15">
        <v>27799149</v>
      </c>
      <c r="P39" s="15" t="s">
        <v>31</v>
      </c>
      <c r="Q39" s="15" t="s">
        <v>32</v>
      </c>
      <c r="R39" s="15">
        <v>0.23</v>
      </c>
      <c r="T39" s="15">
        <v>11</v>
      </c>
      <c r="U39" s="15">
        <v>37</v>
      </c>
      <c r="W39" s="15">
        <v>39</v>
      </c>
      <c r="X39" s="15">
        <v>201</v>
      </c>
      <c r="Y39" s="16">
        <v>43466</v>
      </c>
      <c r="Z39" s="15" t="s">
        <v>1371</v>
      </c>
    </row>
    <row r="40" spans="1:26" s="15" customFormat="1" x14ac:dyDescent="0.2">
      <c r="A40" s="15" t="s">
        <v>1368</v>
      </c>
      <c r="B40" s="15" t="s">
        <v>1372</v>
      </c>
      <c r="C40" s="15" t="s">
        <v>57</v>
      </c>
      <c r="D40" s="15" t="s">
        <v>178</v>
      </c>
      <c r="E40" s="15" t="s">
        <v>27</v>
      </c>
      <c r="F40" s="15" t="s">
        <v>1370</v>
      </c>
      <c r="G40" s="15" t="s">
        <v>29</v>
      </c>
      <c r="H40" s="15" t="s">
        <v>1233</v>
      </c>
      <c r="J40" s="15" t="s">
        <v>50</v>
      </c>
      <c r="K40" s="15" t="s">
        <v>50</v>
      </c>
      <c r="L40" s="15" t="s">
        <v>50</v>
      </c>
      <c r="M40" s="15">
        <v>6</v>
      </c>
      <c r="N40" s="15">
        <v>27799149</v>
      </c>
      <c r="O40" s="15">
        <v>27799149</v>
      </c>
      <c r="P40" s="15" t="s">
        <v>31</v>
      </c>
      <c r="Q40" s="15" t="s">
        <v>32</v>
      </c>
      <c r="R40" s="15">
        <v>0.27</v>
      </c>
      <c r="T40" s="15">
        <v>4</v>
      </c>
      <c r="U40" s="15">
        <v>11</v>
      </c>
      <c r="W40" s="15">
        <v>26</v>
      </c>
      <c r="X40" s="15">
        <v>65</v>
      </c>
      <c r="Y40" s="16">
        <v>43466</v>
      </c>
      <c r="Z40" s="15" t="s">
        <v>1371</v>
      </c>
    </row>
    <row r="41" spans="1:26" s="15" customFormat="1" x14ac:dyDescent="0.2">
      <c r="A41" s="15" t="s">
        <v>1183</v>
      </c>
      <c r="B41" s="15" t="s">
        <v>1373</v>
      </c>
      <c r="C41" s="15" t="s">
        <v>1374</v>
      </c>
      <c r="D41" s="15" t="s">
        <v>422</v>
      </c>
      <c r="E41" s="15" t="s">
        <v>27</v>
      </c>
      <c r="F41" s="15" t="s">
        <v>423</v>
      </c>
      <c r="G41" s="15" t="s">
        <v>29</v>
      </c>
      <c r="H41" s="15" t="s">
        <v>1233</v>
      </c>
      <c r="J41" s="15" t="s">
        <v>50</v>
      </c>
      <c r="K41" s="15" t="s">
        <v>50</v>
      </c>
      <c r="L41" s="15" t="s">
        <v>50</v>
      </c>
      <c r="M41" s="15">
        <v>6</v>
      </c>
      <c r="N41" s="15">
        <v>27799146</v>
      </c>
      <c r="O41" s="15">
        <v>27799146</v>
      </c>
      <c r="P41" s="15" t="s">
        <v>31</v>
      </c>
      <c r="Q41" s="15" t="s">
        <v>38</v>
      </c>
      <c r="R41" s="15">
        <v>0.67</v>
      </c>
      <c r="T41" s="15">
        <v>20</v>
      </c>
      <c r="U41" s="15">
        <v>10</v>
      </c>
      <c r="W41" s="15">
        <v>40</v>
      </c>
      <c r="X41" s="15">
        <v>156</v>
      </c>
      <c r="Y41" s="16">
        <v>43466</v>
      </c>
      <c r="Z41" s="15" t="s">
        <v>1375</v>
      </c>
    </row>
    <row r="42" spans="1:26" s="15" customFormat="1" x14ac:dyDescent="0.2">
      <c r="A42" s="15" t="s">
        <v>1153</v>
      </c>
      <c r="B42" s="15" t="s">
        <v>1376</v>
      </c>
      <c r="C42" s="15" t="s">
        <v>358</v>
      </c>
      <c r="D42" s="15" t="s">
        <v>60</v>
      </c>
      <c r="E42" s="15" t="s">
        <v>27</v>
      </c>
      <c r="F42" s="15" t="s">
        <v>1377</v>
      </c>
      <c r="G42" s="15" t="s">
        <v>29</v>
      </c>
      <c r="H42" s="15" t="s">
        <v>1233</v>
      </c>
      <c r="J42" s="15" t="s">
        <v>50</v>
      </c>
      <c r="K42" s="15" t="s">
        <v>50</v>
      </c>
      <c r="L42" s="15" t="s">
        <v>50</v>
      </c>
      <c r="M42" s="15">
        <v>6</v>
      </c>
      <c r="N42" s="15">
        <v>27799124</v>
      </c>
      <c r="O42" s="15">
        <v>27799124</v>
      </c>
      <c r="P42" s="15" t="s">
        <v>37</v>
      </c>
      <c r="Q42" s="15" t="s">
        <v>32</v>
      </c>
      <c r="R42" s="15">
        <v>0.15</v>
      </c>
      <c r="T42" s="15">
        <v>7</v>
      </c>
      <c r="U42" s="15">
        <v>41</v>
      </c>
      <c r="W42" s="15">
        <v>58</v>
      </c>
      <c r="X42" s="15">
        <v>4277</v>
      </c>
      <c r="Y42" s="16">
        <v>43466</v>
      </c>
      <c r="Z42" s="15" t="s">
        <v>1378</v>
      </c>
    </row>
    <row r="43" spans="1:26" s="15" customFormat="1" x14ac:dyDescent="0.2">
      <c r="A43" s="15" t="s">
        <v>1150</v>
      </c>
      <c r="B43" s="15" t="s">
        <v>1379</v>
      </c>
      <c r="C43" s="15" t="s">
        <v>34</v>
      </c>
      <c r="D43" s="15" t="s">
        <v>933</v>
      </c>
      <c r="E43" s="15" t="s">
        <v>27</v>
      </c>
      <c r="F43" s="15" t="s">
        <v>934</v>
      </c>
      <c r="G43" s="15" t="s">
        <v>29</v>
      </c>
      <c r="H43" s="15" t="s">
        <v>1246</v>
      </c>
      <c r="J43" s="15" t="s">
        <v>50</v>
      </c>
      <c r="K43" s="15" t="s">
        <v>50</v>
      </c>
      <c r="L43" s="15" t="s">
        <v>50</v>
      </c>
      <c r="M43" s="15">
        <v>6</v>
      </c>
      <c r="N43" s="15">
        <v>27799120</v>
      </c>
      <c r="O43" s="15">
        <v>27799120</v>
      </c>
      <c r="P43" s="15" t="s">
        <v>32</v>
      </c>
      <c r="Q43" s="15" t="s">
        <v>31</v>
      </c>
      <c r="R43" s="15">
        <v>0.2</v>
      </c>
      <c r="T43" s="15">
        <v>13</v>
      </c>
      <c r="U43" s="15">
        <v>51</v>
      </c>
      <c r="W43" s="15">
        <v>42</v>
      </c>
      <c r="X43" s="15">
        <v>212</v>
      </c>
      <c r="Y43" s="16">
        <v>43466</v>
      </c>
      <c r="Z43" s="15" t="s">
        <v>1380</v>
      </c>
    </row>
    <row r="44" spans="1:26" s="15" customFormat="1" x14ac:dyDescent="0.2">
      <c r="A44" s="15" t="s">
        <v>1153</v>
      </c>
      <c r="B44" s="15" t="s">
        <v>1381</v>
      </c>
      <c r="C44" s="15" t="s">
        <v>358</v>
      </c>
      <c r="D44" s="15" t="s">
        <v>435</v>
      </c>
      <c r="E44" s="15" t="s">
        <v>27</v>
      </c>
      <c r="F44" s="15" t="s">
        <v>436</v>
      </c>
      <c r="G44" s="15" t="s">
        <v>29</v>
      </c>
      <c r="H44" s="15" t="s">
        <v>1233</v>
      </c>
      <c r="J44" s="15" t="s">
        <v>50</v>
      </c>
      <c r="K44" s="15" t="s">
        <v>50</v>
      </c>
      <c r="L44" s="15" t="s">
        <v>50</v>
      </c>
      <c r="M44" s="15">
        <v>6</v>
      </c>
      <c r="N44" s="15">
        <v>27799116</v>
      </c>
      <c r="O44" s="15">
        <v>27799116</v>
      </c>
      <c r="P44" s="15" t="s">
        <v>31</v>
      </c>
      <c r="Q44" s="15" t="s">
        <v>32</v>
      </c>
      <c r="R44" s="15">
        <v>0.12</v>
      </c>
      <c r="T44" s="15">
        <v>16</v>
      </c>
      <c r="U44" s="15">
        <v>123</v>
      </c>
      <c r="W44" s="15">
        <v>125</v>
      </c>
      <c r="X44" s="15">
        <v>242</v>
      </c>
      <c r="Y44" s="16">
        <v>43466</v>
      </c>
      <c r="Z44" s="15" t="s">
        <v>1382</v>
      </c>
    </row>
    <row r="45" spans="1:26" s="15" customFormat="1" x14ac:dyDescent="0.2">
      <c r="A45" s="15" t="s">
        <v>1368</v>
      </c>
      <c r="B45" s="15" t="s">
        <v>1383</v>
      </c>
      <c r="C45" s="15" t="s">
        <v>57</v>
      </c>
      <c r="D45" s="15" t="s">
        <v>435</v>
      </c>
      <c r="E45" s="15" t="s">
        <v>27</v>
      </c>
      <c r="F45" s="15" t="s">
        <v>436</v>
      </c>
      <c r="G45" s="15" t="s">
        <v>29</v>
      </c>
      <c r="H45" s="15" t="s">
        <v>1271</v>
      </c>
      <c r="J45" s="15" t="s">
        <v>50</v>
      </c>
      <c r="K45" s="15" t="s">
        <v>50</v>
      </c>
      <c r="L45" s="15" t="s">
        <v>50</v>
      </c>
      <c r="M45" s="15">
        <v>6</v>
      </c>
      <c r="N45" s="15">
        <v>27799116</v>
      </c>
      <c r="O45" s="15">
        <v>27799116</v>
      </c>
      <c r="P45" s="15" t="s">
        <v>31</v>
      </c>
      <c r="Q45" s="15" t="s">
        <v>32</v>
      </c>
      <c r="R45" s="15">
        <v>0.15</v>
      </c>
      <c r="T45" s="15">
        <v>8</v>
      </c>
      <c r="U45" s="15">
        <v>46</v>
      </c>
      <c r="W45" s="15">
        <v>99</v>
      </c>
      <c r="X45" s="15">
        <v>289</v>
      </c>
      <c r="Y45" s="16">
        <v>43466</v>
      </c>
      <c r="Z45" s="15" t="s">
        <v>1382</v>
      </c>
    </row>
    <row r="46" spans="1:26" s="15" customFormat="1" x14ac:dyDescent="0.2">
      <c r="A46" s="15" t="s">
        <v>1368</v>
      </c>
      <c r="B46" s="15" t="s">
        <v>1384</v>
      </c>
      <c r="C46" s="15" t="s">
        <v>57</v>
      </c>
      <c r="D46" s="15" t="s">
        <v>1215</v>
      </c>
      <c r="E46" s="15" t="s">
        <v>27</v>
      </c>
      <c r="F46" s="15" t="s">
        <v>1385</v>
      </c>
      <c r="G46" s="15" t="s">
        <v>29</v>
      </c>
      <c r="H46" s="15" t="s">
        <v>1246</v>
      </c>
      <c r="J46" s="15" t="s">
        <v>50</v>
      </c>
      <c r="K46" s="15" t="s">
        <v>50</v>
      </c>
      <c r="L46" s="15" t="s">
        <v>50</v>
      </c>
      <c r="M46" s="15">
        <v>6</v>
      </c>
      <c r="N46" s="15">
        <v>27799111</v>
      </c>
      <c r="O46" s="15">
        <v>27799111</v>
      </c>
      <c r="P46" s="15" t="s">
        <v>32</v>
      </c>
      <c r="Q46" s="15" t="s">
        <v>38</v>
      </c>
      <c r="R46" s="15">
        <v>0.14000000000000001</v>
      </c>
      <c r="T46" s="15">
        <v>12</v>
      </c>
      <c r="U46" s="15">
        <v>75</v>
      </c>
      <c r="W46" s="15">
        <v>80</v>
      </c>
      <c r="X46" s="15">
        <v>427</v>
      </c>
      <c r="Y46" s="16">
        <v>43466</v>
      </c>
      <c r="Z46" s="15" t="s">
        <v>1386</v>
      </c>
    </row>
    <row r="47" spans="1:26" s="15" customFormat="1" x14ac:dyDescent="0.2">
      <c r="A47" s="15" t="s">
        <v>1153</v>
      </c>
      <c r="B47" s="15" t="s">
        <v>1387</v>
      </c>
      <c r="C47" s="15" t="s">
        <v>746</v>
      </c>
      <c r="D47" s="15" t="s">
        <v>64</v>
      </c>
      <c r="E47" s="15" t="s">
        <v>27</v>
      </c>
      <c r="F47" s="15" t="s">
        <v>1045</v>
      </c>
      <c r="G47" s="15" t="s">
        <v>29</v>
      </c>
      <c r="H47" s="15" t="s">
        <v>1233</v>
      </c>
      <c r="J47" s="15" t="s">
        <v>50</v>
      </c>
      <c r="K47" s="15" t="s">
        <v>50</v>
      </c>
      <c r="L47" s="15" t="s">
        <v>50</v>
      </c>
      <c r="M47" s="15">
        <v>6</v>
      </c>
      <c r="N47" s="15">
        <v>27799101</v>
      </c>
      <c r="O47" s="15">
        <v>27799101</v>
      </c>
      <c r="P47" s="15" t="s">
        <v>31</v>
      </c>
      <c r="Q47" s="15" t="s">
        <v>32</v>
      </c>
      <c r="R47" s="15">
        <v>0.26</v>
      </c>
      <c r="T47" s="15">
        <v>17</v>
      </c>
      <c r="U47" s="15">
        <v>48</v>
      </c>
      <c r="W47" s="15">
        <v>57</v>
      </c>
      <c r="X47" s="15">
        <v>342</v>
      </c>
      <c r="Y47" s="16">
        <v>43466</v>
      </c>
      <c r="Z47" s="15" t="s">
        <v>1388</v>
      </c>
    </row>
    <row r="48" spans="1:26" s="15" customFormat="1" x14ac:dyDescent="0.2">
      <c r="A48" s="15" t="s">
        <v>1354</v>
      </c>
      <c r="B48" s="15" t="s">
        <v>1389</v>
      </c>
      <c r="C48" s="15" t="s">
        <v>25</v>
      </c>
      <c r="D48" s="15" t="s">
        <v>439</v>
      </c>
      <c r="E48" s="15" t="s">
        <v>27</v>
      </c>
      <c r="F48" s="15" t="s">
        <v>440</v>
      </c>
      <c r="G48" s="15" t="s">
        <v>29</v>
      </c>
      <c r="H48" s="15" t="s">
        <v>1246</v>
      </c>
      <c r="J48" s="15" t="s">
        <v>50</v>
      </c>
      <c r="K48" s="15" t="s">
        <v>50</v>
      </c>
      <c r="L48" s="15" t="s">
        <v>50</v>
      </c>
      <c r="M48" s="15">
        <v>6</v>
      </c>
      <c r="N48" s="15">
        <v>27799101</v>
      </c>
      <c r="O48" s="15">
        <v>27799101</v>
      </c>
      <c r="P48" s="15" t="s">
        <v>31</v>
      </c>
      <c r="Q48" s="15" t="s">
        <v>38</v>
      </c>
      <c r="R48" s="15">
        <v>0.28000000000000003</v>
      </c>
      <c r="T48" s="15">
        <v>17</v>
      </c>
      <c r="U48" s="15">
        <v>44</v>
      </c>
      <c r="W48" s="15">
        <v>42</v>
      </c>
      <c r="X48" s="15">
        <v>216</v>
      </c>
      <c r="Y48" s="16">
        <v>43466</v>
      </c>
      <c r="Z48" s="15" t="s">
        <v>1390</v>
      </c>
    </row>
    <row r="49" spans="1:26" s="15" customFormat="1" x14ac:dyDescent="0.2">
      <c r="A49" s="15" t="s">
        <v>1300</v>
      </c>
      <c r="B49" s="15" t="s">
        <v>1391</v>
      </c>
      <c r="C49" s="15" t="s">
        <v>80</v>
      </c>
      <c r="D49" s="15" t="s">
        <v>309</v>
      </c>
      <c r="E49" s="15" t="s">
        <v>27</v>
      </c>
      <c r="F49" s="15" t="s">
        <v>1392</v>
      </c>
      <c r="G49" s="15" t="s">
        <v>29</v>
      </c>
      <c r="H49" s="15" t="s">
        <v>1233</v>
      </c>
      <c r="J49" s="15" t="s">
        <v>50</v>
      </c>
      <c r="K49" s="15" t="s">
        <v>50</v>
      </c>
      <c r="L49" s="15" t="s">
        <v>50</v>
      </c>
      <c r="M49" s="15">
        <v>6</v>
      </c>
      <c r="N49" s="15">
        <v>27799101</v>
      </c>
      <c r="O49" s="15">
        <v>27799101</v>
      </c>
      <c r="P49" s="15" t="s">
        <v>31</v>
      </c>
      <c r="Q49" s="15" t="s">
        <v>37</v>
      </c>
      <c r="R49" s="15">
        <v>0.3</v>
      </c>
      <c r="T49" s="15">
        <v>9</v>
      </c>
      <c r="U49" s="15">
        <v>21</v>
      </c>
      <c r="W49" s="15">
        <v>15</v>
      </c>
      <c r="X49" s="15">
        <v>59</v>
      </c>
      <c r="Y49" s="16">
        <v>43466</v>
      </c>
      <c r="Z49" s="15" t="s">
        <v>1393</v>
      </c>
    </row>
    <row r="50" spans="1:26" s="15" customFormat="1" x14ac:dyDescent="0.2">
      <c r="A50" s="15" t="s">
        <v>1368</v>
      </c>
      <c r="B50" s="15" t="s">
        <v>546</v>
      </c>
      <c r="C50" s="15" t="s">
        <v>57</v>
      </c>
      <c r="D50" s="15" t="s">
        <v>445</v>
      </c>
      <c r="E50" s="15" t="s">
        <v>27</v>
      </c>
      <c r="F50" s="15" t="s">
        <v>446</v>
      </c>
      <c r="G50" s="15" t="s">
        <v>29</v>
      </c>
      <c r="J50" s="15" t="s">
        <v>50</v>
      </c>
      <c r="K50" s="15" t="s">
        <v>50</v>
      </c>
      <c r="L50" s="15" t="s">
        <v>50</v>
      </c>
      <c r="M50" s="15">
        <v>6</v>
      </c>
      <c r="N50" s="15">
        <v>27799086</v>
      </c>
      <c r="O50" s="15">
        <v>27799086</v>
      </c>
      <c r="P50" s="15" t="s">
        <v>38</v>
      </c>
      <c r="Q50" s="15" t="s">
        <v>31</v>
      </c>
      <c r="R50" s="15">
        <v>0.08</v>
      </c>
      <c r="T50" s="15">
        <v>5</v>
      </c>
      <c r="U50" s="15">
        <v>54</v>
      </c>
      <c r="W50" s="15">
        <v>82</v>
      </c>
      <c r="X50" s="15">
        <v>1922</v>
      </c>
      <c r="Y50" s="16">
        <v>43466</v>
      </c>
      <c r="Z50" s="15" t="s">
        <v>1394</v>
      </c>
    </row>
    <row r="51" spans="1:26" s="15" customFormat="1" x14ac:dyDescent="0.2">
      <c r="A51" s="15" t="s">
        <v>1194</v>
      </c>
      <c r="B51" s="15" t="s">
        <v>497</v>
      </c>
      <c r="C51" s="15" t="s">
        <v>106</v>
      </c>
      <c r="D51" s="15" t="s">
        <v>215</v>
      </c>
      <c r="E51" s="15" t="s">
        <v>27</v>
      </c>
      <c r="F51" s="15" t="s">
        <v>1270</v>
      </c>
      <c r="G51" s="15" t="s">
        <v>29</v>
      </c>
      <c r="H51" s="15" t="s">
        <v>1246</v>
      </c>
      <c r="J51" s="15" t="s">
        <v>50</v>
      </c>
      <c r="K51" s="15" t="s">
        <v>50</v>
      </c>
      <c r="L51" s="15" t="s">
        <v>50</v>
      </c>
      <c r="M51" s="15">
        <v>6</v>
      </c>
      <c r="N51" s="15">
        <v>27799066</v>
      </c>
      <c r="O51" s="15">
        <v>27799066</v>
      </c>
      <c r="P51" s="15" t="s">
        <v>31</v>
      </c>
      <c r="Q51" s="15" t="s">
        <v>32</v>
      </c>
      <c r="R51" s="15">
        <v>0.23</v>
      </c>
      <c r="T51" s="15">
        <v>22</v>
      </c>
      <c r="U51" s="15">
        <v>74</v>
      </c>
      <c r="W51" s="15">
        <v>77</v>
      </c>
      <c r="X51" s="15">
        <v>589</v>
      </c>
      <c r="Y51" s="16">
        <v>43466</v>
      </c>
      <c r="Z51" s="15" t="s">
        <v>1395</v>
      </c>
    </row>
    <row r="52" spans="1:26" s="15" customFormat="1" x14ac:dyDescent="0.2">
      <c r="A52" s="15" t="s">
        <v>1150</v>
      </c>
      <c r="B52" s="15" t="s">
        <v>749</v>
      </c>
      <c r="C52" s="15" t="s">
        <v>34</v>
      </c>
      <c r="D52" s="15" t="s">
        <v>215</v>
      </c>
      <c r="E52" s="15" t="s">
        <v>27</v>
      </c>
      <c r="F52" s="15" t="s">
        <v>1270</v>
      </c>
      <c r="G52" s="15" t="s">
        <v>29</v>
      </c>
      <c r="H52" s="15" t="s">
        <v>1233</v>
      </c>
      <c r="J52" s="15" t="s">
        <v>50</v>
      </c>
      <c r="K52" s="15" t="s">
        <v>50</v>
      </c>
      <c r="L52" s="15" t="s">
        <v>50</v>
      </c>
      <c r="M52" s="15">
        <v>6</v>
      </c>
      <c r="N52" s="15">
        <v>27799066</v>
      </c>
      <c r="O52" s="15">
        <v>27799066</v>
      </c>
      <c r="P52" s="15" t="s">
        <v>31</v>
      </c>
      <c r="Q52" s="15" t="s">
        <v>37</v>
      </c>
      <c r="R52" s="15">
        <v>0.26</v>
      </c>
      <c r="T52" s="15">
        <v>19</v>
      </c>
      <c r="U52" s="15">
        <v>53</v>
      </c>
      <c r="W52" s="15">
        <v>44</v>
      </c>
      <c r="X52" s="15">
        <v>85</v>
      </c>
      <c r="Y52" s="16">
        <v>43466</v>
      </c>
      <c r="Z52" s="15" t="s">
        <v>1396</v>
      </c>
    </row>
    <row r="53" spans="1:26" s="15" customFormat="1" x14ac:dyDescent="0.2">
      <c r="A53" s="15" t="s">
        <v>1144</v>
      </c>
      <c r="B53" s="15" t="s">
        <v>1397</v>
      </c>
      <c r="C53" s="15" t="s">
        <v>584</v>
      </c>
      <c r="D53" s="15" t="s">
        <v>1398</v>
      </c>
      <c r="E53" s="15" t="s">
        <v>27</v>
      </c>
      <c r="F53" s="15" t="s">
        <v>1399</v>
      </c>
      <c r="G53" s="15" t="s">
        <v>29</v>
      </c>
      <c r="H53" s="15" t="s">
        <v>1233</v>
      </c>
      <c r="I53" s="15">
        <v>1</v>
      </c>
      <c r="J53" s="15" t="s">
        <v>50</v>
      </c>
      <c r="K53" s="15" t="s">
        <v>50</v>
      </c>
      <c r="L53" s="15" t="s">
        <v>50</v>
      </c>
      <c r="M53" s="15">
        <v>6</v>
      </c>
      <c r="N53" s="15">
        <v>27799058</v>
      </c>
      <c r="O53" s="15">
        <v>27799058</v>
      </c>
      <c r="P53" s="15" t="s">
        <v>32</v>
      </c>
      <c r="Q53" s="15" t="s">
        <v>38</v>
      </c>
      <c r="R53" s="15">
        <v>0.28999999999999998</v>
      </c>
      <c r="T53" s="15">
        <v>9</v>
      </c>
      <c r="U53" s="15">
        <v>22</v>
      </c>
      <c r="W53" s="15">
        <v>42</v>
      </c>
      <c r="X53" s="15">
        <v>74</v>
      </c>
      <c r="Y53" s="16">
        <v>43466</v>
      </c>
      <c r="Z53" s="15" t="s">
        <v>1400</v>
      </c>
    </row>
    <row r="54" spans="1:26" s="15" customFormat="1" x14ac:dyDescent="0.2">
      <c r="A54" s="15" t="s">
        <v>1153</v>
      </c>
      <c r="B54" s="15" t="s">
        <v>1401</v>
      </c>
      <c r="C54" s="15" t="s">
        <v>358</v>
      </c>
      <c r="D54" s="15" t="s">
        <v>1402</v>
      </c>
      <c r="E54" s="15" t="s">
        <v>27</v>
      </c>
      <c r="F54" s="15" t="s">
        <v>419</v>
      </c>
      <c r="G54" s="15" t="s">
        <v>29</v>
      </c>
      <c r="H54" s="15" t="s">
        <v>1233</v>
      </c>
      <c r="J54" s="15" t="s">
        <v>50</v>
      </c>
      <c r="K54" s="15" t="s">
        <v>50</v>
      </c>
      <c r="L54" s="15" t="s">
        <v>50</v>
      </c>
      <c r="M54" s="15">
        <v>6</v>
      </c>
      <c r="N54" s="15">
        <v>27799046</v>
      </c>
      <c r="O54" s="15">
        <v>27799046</v>
      </c>
      <c r="P54" s="15" t="s">
        <v>37</v>
      </c>
      <c r="Q54" s="15" t="s">
        <v>32</v>
      </c>
      <c r="R54" s="15">
        <v>0.24</v>
      </c>
      <c r="T54" s="15">
        <v>10</v>
      </c>
      <c r="U54" s="15">
        <v>31</v>
      </c>
      <c r="W54" s="15">
        <v>39</v>
      </c>
      <c r="X54" s="15">
        <v>10318</v>
      </c>
      <c r="Y54" s="16">
        <v>43466</v>
      </c>
      <c r="Z54" s="15" t="s">
        <v>1403</v>
      </c>
    </row>
    <row r="55" spans="1:26" s="15" customFormat="1" x14ac:dyDescent="0.2">
      <c r="A55" s="15" t="s">
        <v>1153</v>
      </c>
      <c r="B55" s="15" t="s">
        <v>1241</v>
      </c>
      <c r="C55" s="15" t="s">
        <v>358</v>
      </c>
      <c r="D55" s="15" t="s">
        <v>1404</v>
      </c>
      <c r="E55" s="15" t="s">
        <v>27</v>
      </c>
      <c r="F55" s="15" t="s">
        <v>1405</v>
      </c>
      <c r="G55" s="15" t="s">
        <v>29</v>
      </c>
      <c r="H55" s="15" t="s">
        <v>1233</v>
      </c>
      <c r="J55" s="15" t="s">
        <v>50</v>
      </c>
      <c r="K55" s="15" t="s">
        <v>50</v>
      </c>
      <c r="L55" s="15" t="s">
        <v>50</v>
      </c>
      <c r="M55" s="15">
        <v>6</v>
      </c>
      <c r="N55" s="15">
        <v>27799046</v>
      </c>
      <c r="O55" s="15">
        <v>27799046</v>
      </c>
      <c r="P55" s="15" t="s">
        <v>37</v>
      </c>
      <c r="Q55" s="15" t="s">
        <v>31</v>
      </c>
      <c r="R55" s="15">
        <v>0.46</v>
      </c>
      <c r="T55" s="15">
        <v>12</v>
      </c>
      <c r="U55" s="15">
        <v>14</v>
      </c>
      <c r="W55" s="15">
        <v>26</v>
      </c>
      <c r="X55" s="15">
        <v>7289</v>
      </c>
      <c r="Y55" s="16">
        <v>43466</v>
      </c>
      <c r="Z55" s="15" t="s">
        <v>1406</v>
      </c>
    </row>
    <row r="56" spans="1:26" s="15" customFormat="1" x14ac:dyDescent="0.2">
      <c r="A56" s="15" t="s">
        <v>1144</v>
      </c>
      <c r="B56" s="15" t="s">
        <v>1407</v>
      </c>
      <c r="C56" s="15" t="s">
        <v>584</v>
      </c>
      <c r="D56" s="15" t="s">
        <v>966</v>
      </c>
      <c r="E56" s="15" t="s">
        <v>598</v>
      </c>
      <c r="F56" s="15" t="s">
        <v>967</v>
      </c>
      <c r="G56" s="15" t="s">
        <v>29</v>
      </c>
      <c r="H56" s="15" t="s">
        <v>1271</v>
      </c>
      <c r="I56" s="15">
        <v>1</v>
      </c>
      <c r="J56" s="15" t="s">
        <v>50</v>
      </c>
      <c r="K56" s="15" t="s">
        <v>50</v>
      </c>
      <c r="L56" s="15" t="s">
        <v>50</v>
      </c>
      <c r="M56" s="15">
        <v>6</v>
      </c>
      <c r="N56" s="15">
        <v>27799038</v>
      </c>
      <c r="O56" s="15">
        <v>27799038</v>
      </c>
      <c r="P56" s="15" t="s">
        <v>31</v>
      </c>
      <c r="Q56" s="15" t="s">
        <v>38</v>
      </c>
      <c r="R56" s="15">
        <v>0.7</v>
      </c>
      <c r="T56" s="15">
        <v>28</v>
      </c>
      <c r="U56" s="15">
        <v>12</v>
      </c>
      <c r="W56" s="15">
        <v>29</v>
      </c>
      <c r="X56" s="15">
        <v>73</v>
      </c>
      <c r="Y56" s="16">
        <v>43466</v>
      </c>
      <c r="Z56" s="15" t="s">
        <v>1408</v>
      </c>
    </row>
    <row r="57" spans="1:26" s="15" customFormat="1" x14ac:dyDescent="0.2">
      <c r="A57" s="15" t="s">
        <v>1184</v>
      </c>
      <c r="B57" s="15" t="s">
        <v>1409</v>
      </c>
      <c r="C57" s="15" t="s">
        <v>252</v>
      </c>
      <c r="D57" s="15" t="s">
        <v>1283</v>
      </c>
      <c r="E57" s="15" t="s">
        <v>598</v>
      </c>
      <c r="F57" s="15" t="s">
        <v>1284</v>
      </c>
      <c r="G57" s="15" t="s">
        <v>29</v>
      </c>
      <c r="I57" s="15">
        <v>1</v>
      </c>
      <c r="J57" s="15" t="s">
        <v>50</v>
      </c>
      <c r="K57" s="15" t="s">
        <v>50</v>
      </c>
      <c r="L57" s="15" t="s">
        <v>50</v>
      </c>
      <c r="M57" s="15">
        <v>6</v>
      </c>
      <c r="N57" s="15">
        <v>27799023</v>
      </c>
      <c r="O57" s="15">
        <v>27799023</v>
      </c>
      <c r="P57" s="15" t="s">
        <v>31</v>
      </c>
      <c r="Q57" s="15" t="s">
        <v>38</v>
      </c>
      <c r="R57" s="15">
        <v>0.33</v>
      </c>
      <c r="T57" s="15">
        <v>26</v>
      </c>
      <c r="U57" s="15">
        <v>52</v>
      </c>
      <c r="W57" s="15">
        <v>44</v>
      </c>
      <c r="X57" s="15">
        <v>699</v>
      </c>
      <c r="Y57" s="16">
        <v>43466</v>
      </c>
      <c r="Z57" s="15" t="s">
        <v>1410</v>
      </c>
    </row>
  </sheetData>
  <autoFilter ref="A1:X25">
    <sortState ref="A2:X33">
      <sortCondition ref="G1:G33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topLeftCell="A11" workbookViewId="0">
      <selection activeCell="D43" sqref="D43"/>
    </sheetView>
  </sheetViews>
  <sheetFormatPr defaultColWidth="11.44140625" defaultRowHeight="15" x14ac:dyDescent="0.2"/>
  <sheetData>
    <row r="1" spans="1:2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</row>
    <row r="2" spans="1:24" x14ac:dyDescent="0.2">
      <c r="A2" t="s">
        <v>156</v>
      </c>
      <c r="B2" t="s">
        <v>1059</v>
      </c>
      <c r="C2" t="s">
        <v>158</v>
      </c>
      <c r="D2" t="s">
        <v>26</v>
      </c>
      <c r="E2" t="s">
        <v>598</v>
      </c>
      <c r="F2" t="s">
        <v>28</v>
      </c>
      <c r="G2" t="s">
        <v>29</v>
      </c>
      <c r="I2">
        <v>1</v>
      </c>
      <c r="J2" t="s">
        <v>35</v>
      </c>
      <c r="K2" t="s">
        <v>30</v>
      </c>
      <c r="L2" t="s">
        <v>36</v>
      </c>
      <c r="M2">
        <v>6</v>
      </c>
      <c r="N2">
        <v>27841284</v>
      </c>
      <c r="O2">
        <v>27841284</v>
      </c>
      <c r="P2" t="s">
        <v>32</v>
      </c>
      <c r="Q2" t="s">
        <v>31</v>
      </c>
      <c r="U2">
        <v>33</v>
      </c>
      <c r="X2">
        <v>168</v>
      </c>
    </row>
    <row r="3" spans="1:24" x14ac:dyDescent="0.2">
      <c r="A3" t="s">
        <v>246</v>
      </c>
      <c r="B3" t="s">
        <v>1060</v>
      </c>
      <c r="C3" t="s">
        <v>80</v>
      </c>
      <c r="D3" t="s">
        <v>88</v>
      </c>
      <c r="E3" t="s">
        <v>598</v>
      </c>
      <c r="F3" t="s">
        <v>28</v>
      </c>
      <c r="G3" t="s">
        <v>29</v>
      </c>
      <c r="J3" t="s">
        <v>35</v>
      </c>
      <c r="K3" t="s">
        <v>30</v>
      </c>
      <c r="L3" t="s">
        <v>36</v>
      </c>
      <c r="M3">
        <v>6</v>
      </c>
      <c r="N3">
        <v>27841279</v>
      </c>
      <c r="O3">
        <v>27841279</v>
      </c>
      <c r="P3" t="s">
        <v>32</v>
      </c>
      <c r="Q3" t="s">
        <v>37</v>
      </c>
      <c r="X3">
        <v>30</v>
      </c>
    </row>
    <row r="4" spans="1:24" x14ac:dyDescent="0.2">
      <c r="A4" t="s">
        <v>47</v>
      </c>
      <c r="B4" t="s">
        <v>1061</v>
      </c>
      <c r="C4" t="s">
        <v>51</v>
      </c>
      <c r="D4" t="s">
        <v>1062</v>
      </c>
      <c r="E4" t="s">
        <v>27</v>
      </c>
      <c r="F4" t="s">
        <v>28</v>
      </c>
      <c r="G4" t="s">
        <v>29</v>
      </c>
      <c r="I4">
        <v>1</v>
      </c>
      <c r="J4" t="s">
        <v>50</v>
      </c>
      <c r="K4" t="s">
        <v>50</v>
      </c>
      <c r="L4" t="s">
        <v>50</v>
      </c>
      <c r="M4">
        <v>6</v>
      </c>
      <c r="N4">
        <v>27841257</v>
      </c>
      <c r="O4">
        <v>27841257</v>
      </c>
      <c r="P4" t="s">
        <v>37</v>
      </c>
      <c r="Q4" t="s">
        <v>32</v>
      </c>
      <c r="T4">
        <v>53</v>
      </c>
      <c r="U4">
        <v>124</v>
      </c>
      <c r="W4">
        <v>168</v>
      </c>
      <c r="X4">
        <v>1112</v>
      </c>
    </row>
    <row r="5" spans="1:24" x14ac:dyDescent="0.2">
      <c r="A5" t="s">
        <v>195</v>
      </c>
      <c r="B5" t="s">
        <v>1063</v>
      </c>
      <c r="C5" t="s">
        <v>57</v>
      </c>
      <c r="D5" t="s">
        <v>1064</v>
      </c>
      <c r="E5" t="s">
        <v>27</v>
      </c>
      <c r="F5" t="s">
        <v>28</v>
      </c>
      <c r="G5" t="s">
        <v>29</v>
      </c>
      <c r="I5">
        <v>1</v>
      </c>
      <c r="J5" t="s">
        <v>125</v>
      </c>
      <c r="K5" t="s">
        <v>125</v>
      </c>
      <c r="L5" t="s">
        <v>36</v>
      </c>
      <c r="M5">
        <v>6</v>
      </c>
      <c r="N5">
        <v>27841251</v>
      </c>
      <c r="O5">
        <v>27841251</v>
      </c>
      <c r="P5" t="s">
        <v>38</v>
      </c>
      <c r="Q5" t="s">
        <v>37</v>
      </c>
      <c r="T5">
        <v>25</v>
      </c>
      <c r="U5">
        <v>43</v>
      </c>
      <c r="X5">
        <v>59</v>
      </c>
    </row>
    <row r="6" spans="1:24" x14ac:dyDescent="0.2">
      <c r="A6" t="s">
        <v>52</v>
      </c>
      <c r="B6" t="s">
        <v>1065</v>
      </c>
      <c r="C6" t="s">
        <v>53</v>
      </c>
      <c r="D6" t="s">
        <v>365</v>
      </c>
      <c r="E6" t="s">
        <v>27</v>
      </c>
      <c r="F6" t="s">
        <v>28</v>
      </c>
      <c r="G6" t="s">
        <v>29</v>
      </c>
      <c r="J6" t="s">
        <v>30</v>
      </c>
      <c r="K6" t="s">
        <v>30</v>
      </c>
      <c r="L6" t="s">
        <v>55</v>
      </c>
      <c r="M6">
        <v>6</v>
      </c>
      <c r="N6">
        <v>27841237</v>
      </c>
      <c r="O6">
        <v>27841237</v>
      </c>
      <c r="P6" t="s">
        <v>32</v>
      </c>
      <c r="Q6" t="s">
        <v>37</v>
      </c>
      <c r="X6">
        <v>953</v>
      </c>
    </row>
    <row r="7" spans="1:24" x14ac:dyDescent="0.2">
      <c r="A7" t="s">
        <v>47</v>
      </c>
      <c r="B7" t="s">
        <v>1066</v>
      </c>
      <c r="C7" t="s">
        <v>51</v>
      </c>
      <c r="D7" t="s">
        <v>1067</v>
      </c>
      <c r="E7" t="s">
        <v>27</v>
      </c>
      <c r="F7" t="s">
        <v>28</v>
      </c>
      <c r="G7" t="s">
        <v>29</v>
      </c>
      <c r="J7" t="s">
        <v>50</v>
      </c>
      <c r="K7" t="s">
        <v>50</v>
      </c>
      <c r="L7" t="s">
        <v>50</v>
      </c>
      <c r="M7">
        <v>6</v>
      </c>
      <c r="N7">
        <v>27841233</v>
      </c>
      <c r="O7">
        <v>27841233</v>
      </c>
      <c r="P7" t="s">
        <v>38</v>
      </c>
      <c r="Q7" t="s">
        <v>32</v>
      </c>
      <c r="T7">
        <v>38</v>
      </c>
      <c r="U7">
        <v>77</v>
      </c>
      <c r="W7">
        <v>96</v>
      </c>
      <c r="X7">
        <v>126</v>
      </c>
    </row>
    <row r="8" spans="1:24" x14ac:dyDescent="0.2">
      <c r="A8" t="s">
        <v>356</v>
      </c>
      <c r="B8" t="s">
        <v>1068</v>
      </c>
      <c r="C8" t="s">
        <v>358</v>
      </c>
      <c r="D8" t="s">
        <v>512</v>
      </c>
      <c r="E8" t="s">
        <v>27</v>
      </c>
      <c r="F8" t="s">
        <v>28</v>
      </c>
      <c r="G8" t="s">
        <v>29</v>
      </c>
      <c r="I8">
        <v>1</v>
      </c>
      <c r="J8" t="s">
        <v>35</v>
      </c>
      <c r="K8" t="s">
        <v>41</v>
      </c>
      <c r="L8" t="s">
        <v>68</v>
      </c>
      <c r="M8">
        <v>6</v>
      </c>
      <c r="N8">
        <v>27841231</v>
      </c>
      <c r="O8">
        <v>27841231</v>
      </c>
      <c r="P8" t="s">
        <v>32</v>
      </c>
      <c r="Q8" t="s">
        <v>37</v>
      </c>
      <c r="T8">
        <v>6</v>
      </c>
      <c r="U8">
        <v>36</v>
      </c>
      <c r="W8">
        <v>47</v>
      </c>
      <c r="X8">
        <v>130</v>
      </c>
    </row>
    <row r="9" spans="1:24" x14ac:dyDescent="0.2">
      <c r="A9" t="s">
        <v>582</v>
      </c>
      <c r="B9" t="s">
        <v>1069</v>
      </c>
      <c r="C9" t="s">
        <v>584</v>
      </c>
      <c r="D9" t="s">
        <v>257</v>
      </c>
      <c r="E9" t="s">
        <v>27</v>
      </c>
      <c r="F9" t="s">
        <v>28</v>
      </c>
      <c r="G9" t="s">
        <v>29</v>
      </c>
      <c r="I9">
        <v>3</v>
      </c>
      <c r="J9" t="s">
        <v>35</v>
      </c>
      <c r="K9" t="s">
        <v>61</v>
      </c>
      <c r="L9" t="s">
        <v>68</v>
      </c>
      <c r="M9">
        <v>6</v>
      </c>
      <c r="N9">
        <v>27841216</v>
      </c>
      <c r="O9">
        <v>27841216</v>
      </c>
      <c r="P9" t="s">
        <v>31</v>
      </c>
      <c r="Q9" t="s">
        <v>38</v>
      </c>
      <c r="X9">
        <v>63</v>
      </c>
    </row>
    <row r="10" spans="1:24" x14ac:dyDescent="0.2">
      <c r="A10" t="s">
        <v>65</v>
      </c>
      <c r="B10" t="s">
        <v>1070</v>
      </c>
      <c r="C10" t="s">
        <v>66</v>
      </c>
      <c r="D10" t="s">
        <v>1071</v>
      </c>
      <c r="E10" t="s">
        <v>27</v>
      </c>
      <c r="F10" t="s">
        <v>28</v>
      </c>
      <c r="G10" t="s">
        <v>29</v>
      </c>
      <c r="I10">
        <v>1</v>
      </c>
      <c r="J10" t="s">
        <v>35</v>
      </c>
      <c r="K10" t="s">
        <v>41</v>
      </c>
      <c r="L10" t="s">
        <v>68</v>
      </c>
      <c r="M10">
        <v>6</v>
      </c>
      <c r="N10">
        <v>27841205</v>
      </c>
      <c r="O10">
        <v>27841205</v>
      </c>
      <c r="P10" t="s">
        <v>31</v>
      </c>
      <c r="Q10" t="s">
        <v>32</v>
      </c>
      <c r="T10">
        <v>6</v>
      </c>
      <c r="U10">
        <v>48</v>
      </c>
      <c r="W10">
        <v>55</v>
      </c>
      <c r="X10">
        <v>91</v>
      </c>
    </row>
    <row r="11" spans="1:24" x14ac:dyDescent="0.2">
      <c r="A11" t="s">
        <v>346</v>
      </c>
      <c r="B11">
        <v>587342</v>
      </c>
      <c r="C11" t="s">
        <v>53</v>
      </c>
      <c r="D11" t="s">
        <v>1072</v>
      </c>
      <c r="E11" t="s">
        <v>27</v>
      </c>
      <c r="F11" t="s">
        <v>28</v>
      </c>
      <c r="G11" t="s">
        <v>29</v>
      </c>
      <c r="I11">
        <v>1</v>
      </c>
      <c r="J11" t="s">
        <v>30</v>
      </c>
      <c r="K11" t="s">
        <v>30</v>
      </c>
      <c r="L11" t="s">
        <v>349</v>
      </c>
      <c r="M11">
        <v>6</v>
      </c>
      <c r="N11">
        <v>27841206</v>
      </c>
      <c r="O11">
        <v>27841206</v>
      </c>
      <c r="P11" t="s">
        <v>38</v>
      </c>
      <c r="Q11" t="s">
        <v>31</v>
      </c>
      <c r="X11">
        <v>3241</v>
      </c>
    </row>
    <row r="12" spans="1:24" x14ac:dyDescent="0.2">
      <c r="A12" t="s">
        <v>176</v>
      </c>
      <c r="B12" t="s">
        <v>1073</v>
      </c>
      <c r="C12" t="s">
        <v>80</v>
      </c>
      <c r="D12" t="s">
        <v>1074</v>
      </c>
      <c r="E12" t="s">
        <v>27</v>
      </c>
      <c r="F12" t="s">
        <v>28</v>
      </c>
      <c r="G12" t="s">
        <v>29</v>
      </c>
      <c r="I12">
        <v>1</v>
      </c>
      <c r="J12" t="s">
        <v>35</v>
      </c>
      <c r="K12" t="s">
        <v>41</v>
      </c>
      <c r="L12" t="s">
        <v>68</v>
      </c>
      <c r="M12">
        <v>6</v>
      </c>
      <c r="N12">
        <v>27841182</v>
      </c>
      <c r="O12">
        <v>27841182</v>
      </c>
      <c r="P12" t="s">
        <v>31</v>
      </c>
      <c r="Q12" t="s">
        <v>38</v>
      </c>
      <c r="T12">
        <v>15</v>
      </c>
      <c r="U12">
        <v>71</v>
      </c>
      <c r="X12">
        <v>47</v>
      </c>
    </row>
    <row r="13" spans="1:24" x14ac:dyDescent="0.2">
      <c r="A13" t="s">
        <v>33</v>
      </c>
      <c r="B13" t="s">
        <v>617</v>
      </c>
      <c r="C13" t="s">
        <v>106</v>
      </c>
      <c r="D13" t="s">
        <v>654</v>
      </c>
      <c r="E13" t="s">
        <v>27</v>
      </c>
      <c r="F13" t="s">
        <v>28</v>
      </c>
      <c r="G13" t="s">
        <v>29</v>
      </c>
      <c r="J13" t="s">
        <v>35</v>
      </c>
      <c r="K13" t="s">
        <v>30</v>
      </c>
      <c r="L13" t="s">
        <v>36</v>
      </c>
      <c r="M13">
        <v>6</v>
      </c>
      <c r="N13">
        <v>27841180</v>
      </c>
      <c r="O13">
        <v>27841180</v>
      </c>
      <c r="P13" t="s">
        <v>32</v>
      </c>
      <c r="Q13" t="s">
        <v>37</v>
      </c>
      <c r="T13">
        <v>6</v>
      </c>
      <c r="U13">
        <v>107</v>
      </c>
      <c r="W13">
        <v>143</v>
      </c>
      <c r="X13">
        <v>981</v>
      </c>
    </row>
    <row r="14" spans="1:24" x14ac:dyDescent="0.2">
      <c r="A14" t="s">
        <v>634</v>
      </c>
      <c r="B14" t="s">
        <v>1075</v>
      </c>
      <c r="C14" t="s">
        <v>712</v>
      </c>
      <c r="D14" t="s">
        <v>265</v>
      </c>
      <c r="E14" t="s">
        <v>27</v>
      </c>
      <c r="F14" t="s">
        <v>28</v>
      </c>
      <c r="G14" t="s">
        <v>29</v>
      </c>
      <c r="I14">
        <v>1</v>
      </c>
      <c r="J14" t="s">
        <v>30</v>
      </c>
      <c r="K14" t="s">
        <v>30</v>
      </c>
      <c r="L14" t="s">
        <v>638</v>
      </c>
      <c r="M14">
        <v>6</v>
      </c>
      <c r="N14">
        <v>27841174</v>
      </c>
      <c r="O14">
        <v>27841174</v>
      </c>
      <c r="P14" t="s">
        <v>31</v>
      </c>
      <c r="Q14" t="s">
        <v>37</v>
      </c>
      <c r="X14">
        <v>341</v>
      </c>
    </row>
    <row r="15" spans="1:24" x14ac:dyDescent="0.2">
      <c r="A15" t="s">
        <v>47</v>
      </c>
      <c r="B15" t="s">
        <v>1076</v>
      </c>
      <c r="C15" t="s">
        <v>51</v>
      </c>
      <c r="D15" t="s">
        <v>908</v>
      </c>
      <c r="E15" t="s">
        <v>27</v>
      </c>
      <c r="F15" t="s">
        <v>28</v>
      </c>
      <c r="G15" t="s">
        <v>29</v>
      </c>
      <c r="J15" t="s">
        <v>50</v>
      </c>
      <c r="K15" t="s">
        <v>50</v>
      </c>
      <c r="L15" t="s">
        <v>50</v>
      </c>
      <c r="M15">
        <v>6</v>
      </c>
      <c r="N15">
        <v>27841168</v>
      </c>
      <c r="O15">
        <v>27841168</v>
      </c>
      <c r="P15" t="s">
        <v>32</v>
      </c>
      <c r="Q15" t="s">
        <v>37</v>
      </c>
      <c r="T15">
        <v>33</v>
      </c>
      <c r="U15">
        <v>76</v>
      </c>
      <c r="W15">
        <v>151</v>
      </c>
      <c r="X15">
        <v>108</v>
      </c>
    </row>
    <row r="16" spans="1:24" x14ac:dyDescent="0.2">
      <c r="A16" t="s">
        <v>356</v>
      </c>
      <c r="B16" t="s">
        <v>1077</v>
      </c>
      <c r="C16" t="s">
        <v>746</v>
      </c>
      <c r="D16" t="s">
        <v>1078</v>
      </c>
      <c r="E16" t="s">
        <v>27</v>
      </c>
      <c r="F16" t="s">
        <v>28</v>
      </c>
      <c r="G16" t="s">
        <v>29</v>
      </c>
      <c r="I16">
        <v>1</v>
      </c>
      <c r="J16" t="s">
        <v>35</v>
      </c>
      <c r="K16" t="s">
        <v>41</v>
      </c>
      <c r="L16" t="s">
        <v>68</v>
      </c>
      <c r="M16">
        <v>6</v>
      </c>
      <c r="N16">
        <v>27841161</v>
      </c>
      <c r="O16">
        <v>27841161</v>
      </c>
      <c r="P16" t="s">
        <v>31</v>
      </c>
      <c r="Q16" t="s">
        <v>38</v>
      </c>
      <c r="T16">
        <v>11</v>
      </c>
      <c r="U16">
        <v>50</v>
      </c>
      <c r="W16">
        <v>79</v>
      </c>
      <c r="X16">
        <v>170</v>
      </c>
    </row>
    <row r="17" spans="1:26" x14ac:dyDescent="0.2">
      <c r="A17" t="s">
        <v>72</v>
      </c>
      <c r="B17" t="s">
        <v>1079</v>
      </c>
      <c r="C17" t="s">
        <v>25</v>
      </c>
      <c r="D17" t="s">
        <v>1080</v>
      </c>
      <c r="E17" t="s">
        <v>27</v>
      </c>
      <c r="F17" t="s">
        <v>28</v>
      </c>
      <c r="G17" t="s">
        <v>29</v>
      </c>
      <c r="J17" t="s">
        <v>35</v>
      </c>
      <c r="K17" t="s">
        <v>73</v>
      </c>
      <c r="L17" t="s">
        <v>36</v>
      </c>
      <c r="M17">
        <v>6</v>
      </c>
      <c r="N17">
        <v>27841146</v>
      </c>
      <c r="O17">
        <v>27841146</v>
      </c>
      <c r="P17" t="s">
        <v>32</v>
      </c>
      <c r="Q17" t="s">
        <v>37</v>
      </c>
      <c r="U17">
        <v>31</v>
      </c>
      <c r="X17">
        <v>160</v>
      </c>
    </row>
    <row r="18" spans="1:26" x14ac:dyDescent="0.2">
      <c r="A18" t="s">
        <v>65</v>
      </c>
      <c r="B18" t="s">
        <v>1081</v>
      </c>
      <c r="C18" t="s">
        <v>63</v>
      </c>
      <c r="D18" t="s">
        <v>1082</v>
      </c>
      <c r="E18" t="s">
        <v>27</v>
      </c>
      <c r="F18" t="s">
        <v>28</v>
      </c>
      <c r="G18" t="s">
        <v>29</v>
      </c>
      <c r="J18" t="s">
        <v>35</v>
      </c>
      <c r="K18" t="s">
        <v>41</v>
      </c>
      <c r="L18" t="s">
        <v>68</v>
      </c>
      <c r="M18">
        <v>6</v>
      </c>
      <c r="N18">
        <v>27841109</v>
      </c>
      <c r="O18">
        <v>27841109</v>
      </c>
      <c r="P18" t="s">
        <v>38</v>
      </c>
      <c r="Q18" t="s">
        <v>37</v>
      </c>
      <c r="T18">
        <v>19</v>
      </c>
      <c r="U18">
        <v>53</v>
      </c>
      <c r="W18">
        <v>106</v>
      </c>
      <c r="X18">
        <v>160</v>
      </c>
    </row>
    <row r="19" spans="1:26" x14ac:dyDescent="0.2">
      <c r="A19" t="s">
        <v>557</v>
      </c>
      <c r="B19" t="s">
        <v>1083</v>
      </c>
      <c r="C19" t="s">
        <v>57</v>
      </c>
      <c r="D19" t="s">
        <v>554</v>
      </c>
      <c r="E19" t="s">
        <v>27</v>
      </c>
      <c r="F19" t="s">
        <v>28</v>
      </c>
      <c r="G19" t="s">
        <v>29</v>
      </c>
      <c r="I19">
        <v>1</v>
      </c>
      <c r="J19" t="s">
        <v>35</v>
      </c>
      <c r="K19" t="s">
        <v>61</v>
      </c>
      <c r="L19" t="s">
        <v>94</v>
      </c>
      <c r="M19">
        <v>6</v>
      </c>
      <c r="N19">
        <v>27841108</v>
      </c>
      <c r="O19">
        <v>27841108</v>
      </c>
      <c r="P19" t="s">
        <v>31</v>
      </c>
      <c r="Q19" t="s">
        <v>32</v>
      </c>
      <c r="X19">
        <v>40</v>
      </c>
    </row>
    <row r="20" spans="1:26" x14ac:dyDescent="0.2">
      <c r="A20" t="s">
        <v>156</v>
      </c>
      <c r="B20" t="s">
        <v>157</v>
      </c>
      <c r="C20" t="s">
        <v>158</v>
      </c>
      <c r="D20" t="s">
        <v>933</v>
      </c>
      <c r="E20" t="s">
        <v>27</v>
      </c>
      <c r="F20" t="s">
        <v>28</v>
      </c>
      <c r="G20" t="s">
        <v>29</v>
      </c>
      <c r="I20">
        <v>1</v>
      </c>
      <c r="J20" t="s">
        <v>35</v>
      </c>
      <c r="K20" t="s">
        <v>30</v>
      </c>
      <c r="L20" t="s">
        <v>36</v>
      </c>
      <c r="M20">
        <v>6</v>
      </c>
      <c r="N20">
        <v>27841105</v>
      </c>
      <c r="O20">
        <v>27841105</v>
      </c>
      <c r="P20" t="s">
        <v>37</v>
      </c>
      <c r="Q20" t="s">
        <v>32</v>
      </c>
      <c r="U20">
        <v>78</v>
      </c>
      <c r="X20">
        <v>142</v>
      </c>
    </row>
    <row r="21" spans="1:26" x14ac:dyDescent="0.2">
      <c r="A21" t="s">
        <v>72</v>
      </c>
      <c r="B21" t="s">
        <v>1084</v>
      </c>
      <c r="C21" t="s">
        <v>25</v>
      </c>
      <c r="D21" t="s">
        <v>666</v>
      </c>
      <c r="E21" t="s">
        <v>27</v>
      </c>
      <c r="F21" t="s">
        <v>28</v>
      </c>
      <c r="G21" t="s">
        <v>29</v>
      </c>
      <c r="I21">
        <v>3</v>
      </c>
      <c r="J21" t="s">
        <v>35</v>
      </c>
      <c r="K21" t="s">
        <v>73</v>
      </c>
      <c r="L21" t="s">
        <v>36</v>
      </c>
      <c r="M21">
        <v>6</v>
      </c>
      <c r="N21">
        <v>27841097</v>
      </c>
      <c r="O21">
        <v>27841097</v>
      </c>
      <c r="P21" t="s">
        <v>31</v>
      </c>
      <c r="Q21" t="s">
        <v>32</v>
      </c>
      <c r="U21">
        <v>47</v>
      </c>
      <c r="X21">
        <v>386</v>
      </c>
    </row>
    <row r="22" spans="1:26" x14ac:dyDescent="0.2">
      <c r="A22" t="s">
        <v>65</v>
      </c>
      <c r="B22" t="s">
        <v>1085</v>
      </c>
      <c r="C22" t="s">
        <v>63</v>
      </c>
      <c r="D22" t="s">
        <v>1086</v>
      </c>
      <c r="E22" t="s">
        <v>27</v>
      </c>
      <c r="F22" t="s">
        <v>28</v>
      </c>
      <c r="G22" t="s">
        <v>29</v>
      </c>
      <c r="J22" t="s">
        <v>35</v>
      </c>
      <c r="K22" t="s">
        <v>41</v>
      </c>
      <c r="L22" t="s">
        <v>68</v>
      </c>
      <c r="M22">
        <v>6</v>
      </c>
      <c r="N22">
        <v>27841093</v>
      </c>
      <c r="O22">
        <v>27841093</v>
      </c>
      <c r="P22" t="s">
        <v>31</v>
      </c>
      <c r="Q22" t="s">
        <v>32</v>
      </c>
      <c r="T22">
        <v>19</v>
      </c>
      <c r="U22">
        <v>68</v>
      </c>
      <c r="W22">
        <v>85</v>
      </c>
      <c r="X22">
        <v>247</v>
      </c>
    </row>
    <row r="23" spans="1:26" x14ac:dyDescent="0.2">
      <c r="A23" t="s">
        <v>312</v>
      </c>
      <c r="B23" t="s">
        <v>1087</v>
      </c>
      <c r="C23" t="s">
        <v>25</v>
      </c>
      <c r="D23" t="s">
        <v>64</v>
      </c>
      <c r="E23" t="s">
        <v>598</v>
      </c>
      <c r="F23" t="s">
        <v>28</v>
      </c>
      <c r="G23" t="s">
        <v>29</v>
      </c>
      <c r="I23">
        <v>2</v>
      </c>
      <c r="J23" t="s">
        <v>30</v>
      </c>
      <c r="K23" t="s">
        <v>30</v>
      </c>
      <c r="L23" t="s">
        <v>315</v>
      </c>
      <c r="M23">
        <v>6</v>
      </c>
      <c r="N23">
        <v>27841084</v>
      </c>
      <c r="O23">
        <v>27841084</v>
      </c>
      <c r="P23" t="s">
        <v>31</v>
      </c>
      <c r="Q23" t="s">
        <v>32</v>
      </c>
      <c r="X23">
        <v>92</v>
      </c>
    </row>
    <row r="24" spans="1:26" x14ac:dyDescent="0.2">
      <c r="A24" t="s">
        <v>65</v>
      </c>
      <c r="B24" t="s">
        <v>1088</v>
      </c>
      <c r="C24" t="s">
        <v>66</v>
      </c>
      <c r="D24" t="s">
        <v>996</v>
      </c>
      <c r="E24" t="s">
        <v>598</v>
      </c>
      <c r="F24" t="s">
        <v>28</v>
      </c>
      <c r="G24" t="s">
        <v>29</v>
      </c>
      <c r="I24">
        <v>1</v>
      </c>
      <c r="J24" t="s">
        <v>35</v>
      </c>
      <c r="K24" t="s">
        <v>41</v>
      </c>
      <c r="L24" t="s">
        <v>68</v>
      </c>
      <c r="M24">
        <v>6</v>
      </c>
      <c r="N24">
        <v>27841075</v>
      </c>
      <c r="O24">
        <v>27841075</v>
      </c>
      <c r="P24" t="s">
        <v>38</v>
      </c>
      <c r="Q24" t="s">
        <v>31</v>
      </c>
      <c r="T24">
        <v>22</v>
      </c>
      <c r="U24">
        <v>65</v>
      </c>
      <c r="W24">
        <v>81</v>
      </c>
      <c r="X24">
        <v>3803</v>
      </c>
    </row>
    <row r="25" spans="1:26" x14ac:dyDescent="0.2">
      <c r="A25" t="s">
        <v>58</v>
      </c>
      <c r="B25" t="s">
        <v>540</v>
      </c>
      <c r="C25" t="s">
        <v>51</v>
      </c>
      <c r="D25" t="s">
        <v>463</v>
      </c>
      <c r="E25" t="s">
        <v>598</v>
      </c>
      <c r="F25" t="s">
        <v>28</v>
      </c>
      <c r="G25" t="s">
        <v>29</v>
      </c>
      <c r="I25">
        <v>1</v>
      </c>
      <c r="J25" t="s">
        <v>35</v>
      </c>
      <c r="K25" t="s">
        <v>61</v>
      </c>
      <c r="L25" t="s">
        <v>36</v>
      </c>
      <c r="M25">
        <v>6</v>
      </c>
      <c r="N25">
        <v>27841039</v>
      </c>
      <c r="O25">
        <v>27841039</v>
      </c>
      <c r="P25" t="s">
        <v>31</v>
      </c>
      <c r="Q25" t="s">
        <v>38</v>
      </c>
      <c r="X25">
        <v>1473</v>
      </c>
    </row>
    <row r="26" spans="1:26" x14ac:dyDescent="0.2">
      <c r="A26" t="s">
        <v>33</v>
      </c>
      <c r="B26" t="s">
        <v>1089</v>
      </c>
      <c r="C26" t="s">
        <v>34</v>
      </c>
      <c r="D26" t="s">
        <v>1090</v>
      </c>
      <c r="E26" t="s">
        <v>598</v>
      </c>
      <c r="F26" t="s">
        <v>28</v>
      </c>
      <c r="G26" t="s">
        <v>29</v>
      </c>
      <c r="I26">
        <v>1</v>
      </c>
      <c r="J26" t="s">
        <v>35</v>
      </c>
      <c r="K26" t="s">
        <v>30</v>
      </c>
      <c r="L26" t="s">
        <v>36</v>
      </c>
      <c r="M26">
        <v>6</v>
      </c>
      <c r="N26">
        <v>27841034</v>
      </c>
      <c r="O26">
        <v>27841034</v>
      </c>
      <c r="P26" t="s">
        <v>31</v>
      </c>
      <c r="Q26" t="s">
        <v>32</v>
      </c>
      <c r="T26">
        <v>4</v>
      </c>
      <c r="U26">
        <v>99</v>
      </c>
      <c r="W26">
        <v>85</v>
      </c>
      <c r="X26">
        <v>61</v>
      </c>
    </row>
    <row r="27" spans="1:26" x14ac:dyDescent="0.2">
      <c r="A27" t="s">
        <v>176</v>
      </c>
      <c r="B27" t="s">
        <v>1091</v>
      </c>
      <c r="C27" t="s">
        <v>80</v>
      </c>
      <c r="D27" t="s">
        <v>1090</v>
      </c>
      <c r="E27" t="s">
        <v>598</v>
      </c>
      <c r="F27" t="s">
        <v>28</v>
      </c>
      <c r="G27" t="s">
        <v>29</v>
      </c>
      <c r="I27">
        <v>1</v>
      </c>
      <c r="J27" t="s">
        <v>35</v>
      </c>
      <c r="K27" t="s">
        <v>41</v>
      </c>
      <c r="L27" t="s">
        <v>68</v>
      </c>
      <c r="M27">
        <v>6</v>
      </c>
      <c r="N27">
        <v>27841034</v>
      </c>
      <c r="O27">
        <v>27841034</v>
      </c>
      <c r="P27" t="s">
        <v>31</v>
      </c>
      <c r="Q27" t="s">
        <v>38</v>
      </c>
      <c r="T27">
        <v>12</v>
      </c>
      <c r="U27">
        <v>25</v>
      </c>
      <c r="X27">
        <v>97</v>
      </c>
    </row>
    <row r="28" spans="1:26" x14ac:dyDescent="0.2">
      <c r="A28" t="s">
        <v>312</v>
      </c>
      <c r="B28" t="s">
        <v>1092</v>
      </c>
      <c r="C28" t="s">
        <v>25</v>
      </c>
      <c r="D28" t="s">
        <v>1093</v>
      </c>
      <c r="E28" t="s">
        <v>598</v>
      </c>
      <c r="F28" t="s">
        <v>28</v>
      </c>
      <c r="G28" t="s">
        <v>29</v>
      </c>
      <c r="I28">
        <v>2</v>
      </c>
      <c r="J28" t="s">
        <v>30</v>
      </c>
      <c r="K28" t="s">
        <v>30</v>
      </c>
      <c r="L28" t="s">
        <v>315</v>
      </c>
      <c r="M28">
        <v>6</v>
      </c>
      <c r="N28">
        <v>27841033</v>
      </c>
      <c r="O28">
        <v>27841033</v>
      </c>
      <c r="P28" t="s">
        <v>31</v>
      </c>
      <c r="Q28" t="s">
        <v>38</v>
      </c>
      <c r="X28">
        <v>155</v>
      </c>
    </row>
    <row r="29" spans="1:26" x14ac:dyDescent="0.2">
      <c r="A29" t="s">
        <v>372</v>
      </c>
      <c r="B29" t="s">
        <v>1094</v>
      </c>
      <c r="C29" t="s">
        <v>338</v>
      </c>
      <c r="D29" t="s">
        <v>1095</v>
      </c>
      <c r="E29" t="s">
        <v>27</v>
      </c>
      <c r="F29" t="s">
        <v>28</v>
      </c>
      <c r="G29" t="s">
        <v>29</v>
      </c>
      <c r="I29">
        <v>1</v>
      </c>
      <c r="J29" t="s">
        <v>35</v>
      </c>
      <c r="K29" t="s">
        <v>30</v>
      </c>
      <c r="L29" t="s">
        <v>373</v>
      </c>
      <c r="M29">
        <v>6</v>
      </c>
      <c r="N29">
        <v>27840999</v>
      </c>
      <c r="O29">
        <v>27840999</v>
      </c>
      <c r="P29" t="s">
        <v>32</v>
      </c>
      <c r="Q29" t="s">
        <v>37</v>
      </c>
      <c r="X29">
        <v>33</v>
      </c>
    </row>
    <row r="30" spans="1:26" s="15" customFormat="1" x14ac:dyDescent="0.2">
      <c r="A30" s="15" t="s">
        <v>1184</v>
      </c>
      <c r="B30" s="15" t="s">
        <v>1296</v>
      </c>
      <c r="C30" s="15" t="s">
        <v>252</v>
      </c>
      <c r="D30" s="15" t="s">
        <v>498</v>
      </c>
      <c r="E30" s="15" t="s">
        <v>27</v>
      </c>
      <c r="F30" s="15" t="s">
        <v>28</v>
      </c>
      <c r="G30" s="15" t="s">
        <v>29</v>
      </c>
      <c r="H30" s="15" t="s">
        <v>1246</v>
      </c>
      <c r="J30" s="15" t="s">
        <v>50</v>
      </c>
      <c r="K30" s="15" t="s">
        <v>50</v>
      </c>
      <c r="L30" s="15" t="s">
        <v>50</v>
      </c>
      <c r="M30" s="15">
        <v>6</v>
      </c>
      <c r="N30" s="15">
        <v>27841276</v>
      </c>
      <c r="O30" s="15">
        <v>27841276</v>
      </c>
      <c r="P30" s="15" t="s">
        <v>31</v>
      </c>
      <c r="Q30" s="15" t="s">
        <v>37</v>
      </c>
      <c r="R30" s="15">
        <v>0.09</v>
      </c>
      <c r="T30" s="15">
        <v>3</v>
      </c>
      <c r="U30" s="15">
        <v>30</v>
      </c>
      <c r="W30" s="15">
        <v>50</v>
      </c>
      <c r="X30" s="15">
        <v>1087</v>
      </c>
      <c r="Y30" s="16">
        <v>43466</v>
      </c>
      <c r="Z30" s="15" t="s">
        <v>1297</v>
      </c>
    </row>
    <row r="31" spans="1:26" s="15" customFormat="1" x14ac:dyDescent="0.2">
      <c r="A31" s="15" t="s">
        <v>1184</v>
      </c>
      <c r="B31" s="15" t="s">
        <v>1298</v>
      </c>
      <c r="C31" s="15" t="s">
        <v>252</v>
      </c>
      <c r="D31" s="15" t="s">
        <v>353</v>
      </c>
      <c r="E31" s="15" t="s">
        <v>27</v>
      </c>
      <c r="F31" s="15" t="s">
        <v>28</v>
      </c>
      <c r="G31" s="15" t="s">
        <v>29</v>
      </c>
      <c r="H31" s="15" t="s">
        <v>1246</v>
      </c>
      <c r="J31" s="15" t="s">
        <v>50</v>
      </c>
      <c r="K31" s="15" t="s">
        <v>50</v>
      </c>
      <c r="L31" s="15" t="s">
        <v>50</v>
      </c>
      <c r="M31" s="15">
        <v>6</v>
      </c>
      <c r="N31" s="15">
        <v>27841255</v>
      </c>
      <c r="O31" s="15">
        <v>27841255</v>
      </c>
      <c r="P31" s="15" t="s">
        <v>31</v>
      </c>
      <c r="Q31" s="15" t="s">
        <v>37</v>
      </c>
      <c r="R31" s="15">
        <v>0.09</v>
      </c>
      <c r="T31" s="15">
        <v>3</v>
      </c>
      <c r="U31" s="15">
        <v>30</v>
      </c>
      <c r="W31" s="15">
        <v>27</v>
      </c>
      <c r="X31" s="15">
        <v>1850</v>
      </c>
      <c r="Y31" s="16">
        <v>43466</v>
      </c>
      <c r="Z31" s="15" t="s">
        <v>1299</v>
      </c>
    </row>
    <row r="32" spans="1:26" s="15" customFormat="1" x14ac:dyDescent="0.2">
      <c r="A32" s="15" t="s">
        <v>1300</v>
      </c>
      <c r="B32" s="15" t="s">
        <v>1301</v>
      </c>
      <c r="C32" s="15" t="s">
        <v>80</v>
      </c>
      <c r="D32" s="15" t="s">
        <v>249</v>
      </c>
      <c r="E32" s="15" t="s">
        <v>27</v>
      </c>
      <c r="F32" s="15" t="s">
        <v>28</v>
      </c>
      <c r="G32" s="15" t="s">
        <v>29</v>
      </c>
      <c r="H32" s="15" t="s">
        <v>1246</v>
      </c>
      <c r="J32" s="15" t="s">
        <v>50</v>
      </c>
      <c r="K32" s="15" t="s">
        <v>50</v>
      </c>
      <c r="L32" s="15" t="s">
        <v>50</v>
      </c>
      <c r="M32" s="15">
        <v>6</v>
      </c>
      <c r="N32" s="15">
        <v>27841248</v>
      </c>
      <c r="O32" s="15">
        <v>27841248</v>
      </c>
      <c r="P32" s="15" t="s">
        <v>31</v>
      </c>
      <c r="Q32" s="15" t="s">
        <v>37</v>
      </c>
      <c r="R32" s="15">
        <v>0.19</v>
      </c>
      <c r="T32" s="15">
        <v>10</v>
      </c>
      <c r="U32" s="15">
        <v>44</v>
      </c>
      <c r="W32" s="15">
        <v>95</v>
      </c>
      <c r="X32" s="15">
        <v>133</v>
      </c>
      <c r="Y32" s="16">
        <v>43466</v>
      </c>
      <c r="Z32" s="15" t="s">
        <v>1302</v>
      </c>
    </row>
    <row r="33" spans="1:26" s="15" customFormat="1" x14ac:dyDescent="0.2">
      <c r="A33" s="15" t="s">
        <v>1144</v>
      </c>
      <c r="B33" s="15" t="s">
        <v>1303</v>
      </c>
      <c r="C33" s="15" t="s">
        <v>584</v>
      </c>
      <c r="D33" s="15" t="s">
        <v>1304</v>
      </c>
      <c r="E33" s="15" t="s">
        <v>27</v>
      </c>
      <c r="F33" s="15" t="s">
        <v>28</v>
      </c>
      <c r="G33" s="15" t="s">
        <v>29</v>
      </c>
      <c r="H33" s="15" t="s">
        <v>1271</v>
      </c>
      <c r="J33" s="15" t="s">
        <v>50</v>
      </c>
      <c r="K33" s="15" t="s">
        <v>50</v>
      </c>
      <c r="L33" s="15" t="s">
        <v>50</v>
      </c>
      <c r="M33" s="15">
        <v>6</v>
      </c>
      <c r="N33" s="15">
        <v>27841240</v>
      </c>
      <c r="O33" s="15">
        <v>27841240</v>
      </c>
      <c r="P33" s="15" t="s">
        <v>38</v>
      </c>
      <c r="Q33" s="15" t="s">
        <v>31</v>
      </c>
      <c r="R33" s="15">
        <v>0.06</v>
      </c>
      <c r="T33" s="15">
        <v>3</v>
      </c>
      <c r="U33" s="15">
        <v>46</v>
      </c>
      <c r="W33" s="15">
        <v>84</v>
      </c>
      <c r="X33" s="15">
        <v>29</v>
      </c>
      <c r="Y33" s="16">
        <v>43466</v>
      </c>
      <c r="Z33" s="15" t="s">
        <v>1305</v>
      </c>
    </row>
    <row r="34" spans="1:26" s="15" customFormat="1" x14ac:dyDescent="0.2">
      <c r="A34" s="15" t="s">
        <v>52</v>
      </c>
      <c r="B34" s="15" t="s">
        <v>1065</v>
      </c>
      <c r="C34" s="15" t="s">
        <v>53</v>
      </c>
      <c r="D34" s="15" t="s">
        <v>365</v>
      </c>
      <c r="E34" s="15" t="s">
        <v>27</v>
      </c>
      <c r="F34" s="15" t="s">
        <v>28</v>
      </c>
      <c r="G34" s="15" t="s">
        <v>29</v>
      </c>
      <c r="J34" s="15" t="s">
        <v>30</v>
      </c>
      <c r="K34" s="15" t="s">
        <v>30</v>
      </c>
      <c r="L34" s="15" t="s">
        <v>55</v>
      </c>
      <c r="M34" s="15">
        <v>6</v>
      </c>
      <c r="N34" s="15">
        <v>27841237</v>
      </c>
      <c r="O34" s="15">
        <v>27841237</v>
      </c>
      <c r="P34" s="15" t="s">
        <v>32</v>
      </c>
      <c r="Q34" s="15" t="s">
        <v>37</v>
      </c>
      <c r="X34" s="15">
        <v>1080</v>
      </c>
      <c r="Y34" s="16">
        <v>43466</v>
      </c>
      <c r="Z34" s="15" t="s">
        <v>1306</v>
      </c>
    </row>
    <row r="35" spans="1:26" s="15" customFormat="1" x14ac:dyDescent="0.2">
      <c r="A35" s="15" t="s">
        <v>1153</v>
      </c>
      <c r="B35" s="15" t="s">
        <v>1307</v>
      </c>
      <c r="C35" s="15" t="s">
        <v>358</v>
      </c>
      <c r="D35" s="15" t="s">
        <v>1033</v>
      </c>
      <c r="E35" s="15" t="s">
        <v>27</v>
      </c>
      <c r="F35" s="15" t="s">
        <v>28</v>
      </c>
      <c r="G35" s="15" t="s">
        <v>29</v>
      </c>
      <c r="H35" s="15" t="s">
        <v>1233</v>
      </c>
      <c r="J35" s="15" t="s">
        <v>50</v>
      </c>
      <c r="K35" s="15" t="s">
        <v>50</v>
      </c>
      <c r="L35" s="15" t="s">
        <v>50</v>
      </c>
      <c r="M35" s="15">
        <v>6</v>
      </c>
      <c r="N35" s="15">
        <v>27841236</v>
      </c>
      <c r="O35" s="15">
        <v>27841236</v>
      </c>
      <c r="P35" s="15" t="s">
        <v>31</v>
      </c>
      <c r="Q35" s="15" t="s">
        <v>38</v>
      </c>
      <c r="R35" s="15">
        <v>0.09</v>
      </c>
      <c r="T35" s="15">
        <v>4</v>
      </c>
      <c r="U35" s="15">
        <v>41</v>
      </c>
      <c r="W35" s="15">
        <v>31</v>
      </c>
      <c r="X35" s="15">
        <v>4834</v>
      </c>
      <c r="Y35" s="16">
        <v>43466</v>
      </c>
      <c r="Z35" s="15" t="s">
        <v>1308</v>
      </c>
    </row>
    <row r="36" spans="1:26" s="15" customFormat="1" x14ac:dyDescent="0.2">
      <c r="A36" s="15" t="s">
        <v>1153</v>
      </c>
      <c r="B36" s="15" t="s">
        <v>1309</v>
      </c>
      <c r="C36" s="15" t="s">
        <v>358</v>
      </c>
      <c r="D36" s="15" t="s">
        <v>1033</v>
      </c>
      <c r="E36" s="15" t="s">
        <v>27</v>
      </c>
      <c r="F36" s="15" t="s">
        <v>28</v>
      </c>
      <c r="G36" s="15" t="s">
        <v>29</v>
      </c>
      <c r="H36" s="15" t="s">
        <v>1233</v>
      </c>
      <c r="J36" s="15" t="s">
        <v>50</v>
      </c>
      <c r="K36" s="15" t="s">
        <v>50</v>
      </c>
      <c r="L36" s="15" t="s">
        <v>50</v>
      </c>
      <c r="M36" s="15">
        <v>6</v>
      </c>
      <c r="N36" s="15">
        <v>27841236</v>
      </c>
      <c r="O36" s="15">
        <v>27841236</v>
      </c>
      <c r="P36" s="15" t="s">
        <v>31</v>
      </c>
      <c r="Q36" s="15" t="s">
        <v>38</v>
      </c>
      <c r="R36" s="15">
        <v>0.53</v>
      </c>
      <c r="S36" s="15">
        <v>0.03</v>
      </c>
      <c r="T36" s="15">
        <v>46</v>
      </c>
      <c r="U36" s="15">
        <v>40</v>
      </c>
      <c r="V36" s="15">
        <v>1</v>
      </c>
      <c r="W36" s="15">
        <v>39</v>
      </c>
      <c r="X36" s="15">
        <v>862</v>
      </c>
      <c r="Y36" s="16">
        <v>43466</v>
      </c>
      <c r="Z36" s="15" t="s">
        <v>1308</v>
      </c>
    </row>
    <row r="37" spans="1:26" s="15" customFormat="1" x14ac:dyDescent="0.2">
      <c r="A37" s="15" t="s">
        <v>1153</v>
      </c>
      <c r="B37" s="15" t="s">
        <v>1310</v>
      </c>
      <c r="C37" s="15" t="s">
        <v>358</v>
      </c>
      <c r="D37" s="15" t="s">
        <v>636</v>
      </c>
      <c r="E37" s="15" t="s">
        <v>27</v>
      </c>
      <c r="F37" s="15" t="s">
        <v>28</v>
      </c>
      <c r="G37" s="15" t="s">
        <v>29</v>
      </c>
      <c r="H37" s="15" t="s">
        <v>1233</v>
      </c>
      <c r="I37" s="15">
        <v>1</v>
      </c>
      <c r="J37" s="15" t="s">
        <v>50</v>
      </c>
      <c r="K37" s="15" t="s">
        <v>50</v>
      </c>
      <c r="L37" s="15" t="s">
        <v>50</v>
      </c>
      <c r="M37" s="15">
        <v>6</v>
      </c>
      <c r="N37" s="15">
        <v>27841230</v>
      </c>
      <c r="O37" s="15">
        <v>27841230</v>
      </c>
      <c r="P37" s="15" t="s">
        <v>31</v>
      </c>
      <c r="Q37" s="15" t="s">
        <v>38</v>
      </c>
      <c r="R37" s="15">
        <v>0.56999999999999995</v>
      </c>
      <c r="T37" s="15">
        <v>8</v>
      </c>
      <c r="U37" s="15">
        <v>6</v>
      </c>
      <c r="W37" s="15">
        <v>17</v>
      </c>
      <c r="X37" s="15">
        <v>11449</v>
      </c>
      <c r="Y37" s="16">
        <v>43466</v>
      </c>
      <c r="Z37" s="15" t="s">
        <v>1311</v>
      </c>
    </row>
    <row r="38" spans="1:26" s="15" customFormat="1" x14ac:dyDescent="0.2">
      <c r="A38" s="15" t="s">
        <v>1231</v>
      </c>
      <c r="B38" s="15" t="s">
        <v>1312</v>
      </c>
      <c r="C38" s="15" t="s">
        <v>45</v>
      </c>
      <c r="D38" s="15" t="s">
        <v>1105</v>
      </c>
      <c r="E38" s="15" t="s">
        <v>27</v>
      </c>
      <c r="F38" s="15" t="s">
        <v>28</v>
      </c>
      <c r="G38" s="15" t="s">
        <v>29</v>
      </c>
      <c r="H38" s="15" t="s">
        <v>1233</v>
      </c>
      <c r="J38" s="15" t="s">
        <v>35</v>
      </c>
      <c r="K38" s="15" t="s">
        <v>41</v>
      </c>
      <c r="L38" s="15" t="s">
        <v>36</v>
      </c>
      <c r="M38" s="15">
        <v>6</v>
      </c>
      <c r="N38" s="15">
        <v>27841197</v>
      </c>
      <c r="O38" s="15">
        <v>27841197</v>
      </c>
      <c r="P38" s="15" t="s">
        <v>32</v>
      </c>
      <c r="Q38" s="15" t="s">
        <v>31</v>
      </c>
      <c r="R38" s="15">
        <v>0.03</v>
      </c>
      <c r="T38" s="15">
        <v>19</v>
      </c>
      <c r="U38" s="15">
        <v>567</v>
      </c>
      <c r="X38" s="15">
        <v>153</v>
      </c>
      <c r="Y38" s="16">
        <v>43466</v>
      </c>
      <c r="Z38" s="15" t="s">
        <v>1313</v>
      </c>
    </row>
    <row r="39" spans="1:26" s="15" customFormat="1" x14ac:dyDescent="0.2">
      <c r="A39" s="15" t="s">
        <v>1231</v>
      </c>
      <c r="B39" s="15" t="s">
        <v>1314</v>
      </c>
      <c r="C39" s="15" t="s">
        <v>45</v>
      </c>
      <c r="D39" s="15" t="s">
        <v>1080</v>
      </c>
      <c r="E39" s="15" t="s">
        <v>27</v>
      </c>
      <c r="F39" s="15" t="s">
        <v>28</v>
      </c>
      <c r="G39" s="15" t="s">
        <v>29</v>
      </c>
      <c r="H39" s="15" t="s">
        <v>1246</v>
      </c>
      <c r="J39" s="15" t="s">
        <v>35</v>
      </c>
      <c r="K39" s="15" t="s">
        <v>41</v>
      </c>
      <c r="L39" s="15" t="s">
        <v>36</v>
      </c>
      <c r="M39" s="15">
        <v>6</v>
      </c>
      <c r="N39" s="15">
        <v>27841146</v>
      </c>
      <c r="O39" s="15">
        <v>27841146</v>
      </c>
      <c r="P39" s="15" t="s">
        <v>32</v>
      </c>
      <c r="Q39" s="15" t="s">
        <v>37</v>
      </c>
      <c r="R39" s="15">
        <v>0.28000000000000003</v>
      </c>
      <c r="T39" s="15">
        <v>190</v>
      </c>
      <c r="U39" s="15">
        <v>498</v>
      </c>
      <c r="X39" s="15">
        <v>47</v>
      </c>
      <c r="Y39" s="16">
        <v>43466</v>
      </c>
      <c r="Z39" s="15" t="s">
        <v>1315</v>
      </c>
    </row>
    <row r="40" spans="1:26" s="15" customFormat="1" x14ac:dyDescent="0.2">
      <c r="A40" s="15" t="s">
        <v>1144</v>
      </c>
      <c r="B40" s="15" t="s">
        <v>1316</v>
      </c>
      <c r="C40" s="15" t="s">
        <v>584</v>
      </c>
      <c r="D40" s="15" t="s">
        <v>180</v>
      </c>
      <c r="E40" s="15" t="s">
        <v>27</v>
      </c>
      <c r="F40" s="15" t="s">
        <v>28</v>
      </c>
      <c r="G40" s="15" t="s">
        <v>29</v>
      </c>
      <c r="H40" s="15" t="s">
        <v>1246</v>
      </c>
      <c r="J40" s="15" t="s">
        <v>50</v>
      </c>
      <c r="K40" s="15" t="s">
        <v>50</v>
      </c>
      <c r="L40" s="15" t="s">
        <v>50</v>
      </c>
      <c r="M40" s="15">
        <v>6</v>
      </c>
      <c r="N40" s="15">
        <v>27841127</v>
      </c>
      <c r="O40" s="15">
        <v>27841127</v>
      </c>
      <c r="P40" s="15" t="s">
        <v>31</v>
      </c>
      <c r="Q40" s="15" t="s">
        <v>32</v>
      </c>
      <c r="R40" s="15">
        <v>0.03</v>
      </c>
      <c r="T40" s="15">
        <v>6</v>
      </c>
      <c r="U40" s="15">
        <v>183</v>
      </c>
      <c r="W40" s="15">
        <v>110</v>
      </c>
      <c r="X40" s="15">
        <v>183</v>
      </c>
      <c r="Y40" s="16">
        <v>43466</v>
      </c>
      <c r="Z40" s="15" t="s">
        <v>1317</v>
      </c>
    </row>
    <row r="41" spans="1:26" s="15" customFormat="1" x14ac:dyDescent="0.2">
      <c r="A41" s="15" t="s">
        <v>1153</v>
      </c>
      <c r="B41" s="15" t="s">
        <v>1318</v>
      </c>
      <c r="C41" s="15" t="s">
        <v>358</v>
      </c>
      <c r="D41" s="15" t="s">
        <v>1319</v>
      </c>
      <c r="E41" s="15" t="s">
        <v>27</v>
      </c>
      <c r="F41" s="15" t="s">
        <v>28</v>
      </c>
      <c r="G41" s="15" t="s">
        <v>29</v>
      </c>
      <c r="H41" s="15" t="s">
        <v>1233</v>
      </c>
      <c r="J41" s="15" t="s">
        <v>50</v>
      </c>
      <c r="K41" s="15" t="s">
        <v>50</v>
      </c>
      <c r="L41" s="15" t="s">
        <v>50</v>
      </c>
      <c r="M41" s="15">
        <v>6</v>
      </c>
      <c r="N41" s="15">
        <v>27841117</v>
      </c>
      <c r="O41" s="15">
        <v>27841117</v>
      </c>
      <c r="P41" s="15" t="s">
        <v>31</v>
      </c>
      <c r="Q41" s="15" t="s">
        <v>38</v>
      </c>
      <c r="R41" s="15">
        <v>0.2</v>
      </c>
      <c r="T41" s="15">
        <v>9</v>
      </c>
      <c r="U41" s="15">
        <v>35</v>
      </c>
      <c r="W41" s="15">
        <v>49</v>
      </c>
      <c r="X41" s="15">
        <v>9661</v>
      </c>
      <c r="Y41" s="16">
        <v>43466</v>
      </c>
      <c r="Z41" s="15" t="s">
        <v>1320</v>
      </c>
    </row>
    <row r="42" spans="1:26" s="15" customFormat="1" x14ac:dyDescent="0.2">
      <c r="A42" s="15" t="s">
        <v>1321</v>
      </c>
      <c r="B42" s="15" t="s">
        <v>1081</v>
      </c>
      <c r="C42" s="15" t="s">
        <v>63</v>
      </c>
      <c r="D42" s="15" t="s">
        <v>1322</v>
      </c>
      <c r="E42" s="15" t="s">
        <v>27</v>
      </c>
      <c r="F42" s="15" t="s">
        <v>28</v>
      </c>
      <c r="G42" s="15" t="s">
        <v>29</v>
      </c>
      <c r="H42" s="15" t="s">
        <v>1271</v>
      </c>
      <c r="J42" s="15" t="s">
        <v>50</v>
      </c>
      <c r="K42" s="15" t="s">
        <v>50</v>
      </c>
      <c r="L42" s="15" t="s">
        <v>50</v>
      </c>
      <c r="M42" s="15">
        <v>6</v>
      </c>
      <c r="N42" s="15">
        <v>27841110</v>
      </c>
      <c r="O42" s="15">
        <v>27841110</v>
      </c>
      <c r="P42" s="15" t="s">
        <v>38</v>
      </c>
      <c r="Q42" s="15" t="s">
        <v>31</v>
      </c>
      <c r="R42" s="15">
        <v>0.24</v>
      </c>
      <c r="T42" s="15">
        <v>16</v>
      </c>
      <c r="U42" s="15">
        <v>52</v>
      </c>
      <c r="W42" s="15">
        <v>98</v>
      </c>
      <c r="X42" s="15">
        <v>124</v>
      </c>
      <c r="Y42" s="16">
        <v>43466</v>
      </c>
      <c r="Z42" s="15" t="s">
        <v>1323</v>
      </c>
    </row>
    <row r="43" spans="1:26" s="15" customFormat="1" x14ac:dyDescent="0.2">
      <c r="A43" s="15" t="s">
        <v>1183</v>
      </c>
      <c r="B43" s="15" t="s">
        <v>1324</v>
      </c>
      <c r="C43" s="15" t="s">
        <v>83</v>
      </c>
      <c r="D43" s="15" t="s">
        <v>64</v>
      </c>
      <c r="E43" s="15" t="s">
        <v>598</v>
      </c>
      <c r="F43" s="15" t="s">
        <v>28</v>
      </c>
      <c r="G43" s="15" t="s">
        <v>29</v>
      </c>
      <c r="H43" s="15" t="s">
        <v>1233</v>
      </c>
      <c r="I43" s="15">
        <v>2</v>
      </c>
      <c r="J43" s="15" t="s">
        <v>50</v>
      </c>
      <c r="K43" s="15" t="s">
        <v>50</v>
      </c>
      <c r="L43" s="15" t="s">
        <v>50</v>
      </c>
      <c r="M43" s="15">
        <v>6</v>
      </c>
      <c r="N43" s="15">
        <v>27841084</v>
      </c>
      <c r="O43" s="15">
        <v>27841084</v>
      </c>
      <c r="P43" s="15" t="s">
        <v>31</v>
      </c>
      <c r="Q43" s="15" t="s">
        <v>32</v>
      </c>
      <c r="R43" s="15">
        <v>0.14000000000000001</v>
      </c>
      <c r="T43" s="15">
        <v>15</v>
      </c>
      <c r="U43" s="15">
        <v>92</v>
      </c>
      <c r="W43" s="15">
        <v>113</v>
      </c>
      <c r="X43" s="15">
        <v>100</v>
      </c>
      <c r="Y43" s="16">
        <v>43466</v>
      </c>
      <c r="Z43" s="15" t="s">
        <v>1325</v>
      </c>
    </row>
    <row r="44" spans="1:26" s="15" customFormat="1" x14ac:dyDescent="0.2">
      <c r="A44" s="15" t="s">
        <v>1194</v>
      </c>
      <c r="B44" s="15" t="s">
        <v>1326</v>
      </c>
      <c r="C44" s="15" t="s">
        <v>106</v>
      </c>
      <c r="D44" s="15" t="s">
        <v>439</v>
      </c>
      <c r="E44" s="15" t="s">
        <v>598</v>
      </c>
      <c r="F44" s="15" t="s">
        <v>28</v>
      </c>
      <c r="G44" s="15" t="s">
        <v>29</v>
      </c>
      <c r="I44" s="15">
        <v>2</v>
      </c>
      <c r="J44" s="15" t="s">
        <v>50</v>
      </c>
      <c r="K44" s="15" t="s">
        <v>50</v>
      </c>
      <c r="L44" s="15" t="s">
        <v>50</v>
      </c>
      <c r="M44" s="15">
        <v>6</v>
      </c>
      <c r="N44" s="15">
        <v>27841084</v>
      </c>
      <c r="O44" s="15">
        <v>27841084</v>
      </c>
      <c r="P44" s="15" t="s">
        <v>31</v>
      </c>
      <c r="Q44" s="15" t="s">
        <v>38</v>
      </c>
      <c r="R44" s="15">
        <v>0.32</v>
      </c>
      <c r="T44" s="15">
        <v>38</v>
      </c>
      <c r="U44" s="15">
        <v>81</v>
      </c>
      <c r="W44" s="15">
        <v>193</v>
      </c>
      <c r="X44" s="15">
        <v>1079</v>
      </c>
      <c r="Y44" s="16">
        <v>43466</v>
      </c>
      <c r="Z44" s="15" t="s">
        <v>1327</v>
      </c>
    </row>
    <row r="45" spans="1:26" s="15" customFormat="1" x14ac:dyDescent="0.2">
      <c r="A45" s="15" t="s">
        <v>1265</v>
      </c>
      <c r="B45" s="15" t="s">
        <v>1328</v>
      </c>
      <c r="C45" s="15" t="s">
        <v>525</v>
      </c>
      <c r="D45" s="15" t="s">
        <v>1329</v>
      </c>
      <c r="E45" s="15" t="s">
        <v>598</v>
      </c>
      <c r="F45" s="15" t="s">
        <v>28</v>
      </c>
      <c r="G45" s="15" t="s">
        <v>29</v>
      </c>
      <c r="J45" s="15" t="s">
        <v>30</v>
      </c>
      <c r="K45" s="15" t="s">
        <v>30</v>
      </c>
      <c r="L45" s="15" t="s">
        <v>36</v>
      </c>
      <c r="M45" s="15">
        <v>6</v>
      </c>
      <c r="N45" s="15">
        <v>27841027</v>
      </c>
      <c r="O45" s="15">
        <v>27841027</v>
      </c>
      <c r="P45" s="15" t="s">
        <v>31</v>
      </c>
      <c r="Q45" s="15" t="s">
        <v>38</v>
      </c>
      <c r="R45" s="15">
        <v>0.19</v>
      </c>
      <c r="T45" s="15">
        <v>25</v>
      </c>
      <c r="U45" s="15">
        <v>104</v>
      </c>
      <c r="X45" s="15">
        <v>147</v>
      </c>
      <c r="Y45" s="16">
        <v>43466</v>
      </c>
      <c r="Z45" s="15" t="s">
        <v>1330</v>
      </c>
    </row>
    <row r="46" spans="1:26" s="15" customFormat="1" x14ac:dyDescent="0.2">
      <c r="A46" s="15" t="s">
        <v>1300</v>
      </c>
      <c r="B46" s="15" t="s">
        <v>1331</v>
      </c>
      <c r="C46" s="15" t="s">
        <v>80</v>
      </c>
      <c r="D46" s="15" t="s">
        <v>78</v>
      </c>
      <c r="E46" s="15" t="s">
        <v>27</v>
      </c>
      <c r="F46" s="15" t="s">
        <v>28</v>
      </c>
      <c r="G46" s="15" t="s">
        <v>29</v>
      </c>
      <c r="H46" s="15" t="s">
        <v>1246</v>
      </c>
      <c r="J46" s="15" t="s">
        <v>50</v>
      </c>
      <c r="K46" s="15" t="s">
        <v>50</v>
      </c>
      <c r="L46" s="15" t="s">
        <v>50</v>
      </c>
      <c r="M46" s="15">
        <v>6</v>
      </c>
      <c r="N46" s="15">
        <v>27840981</v>
      </c>
      <c r="O46" s="15">
        <v>27840981</v>
      </c>
      <c r="P46" s="15" t="s">
        <v>31</v>
      </c>
      <c r="Q46" s="15" t="s">
        <v>38</v>
      </c>
      <c r="R46" s="15">
        <v>0.09</v>
      </c>
      <c r="T46" s="15">
        <v>12</v>
      </c>
      <c r="U46" s="15">
        <v>125</v>
      </c>
      <c r="W46" s="15">
        <v>58</v>
      </c>
      <c r="X46" s="15">
        <v>797</v>
      </c>
      <c r="Y46" s="16">
        <v>43466</v>
      </c>
      <c r="Z46" s="15" t="s">
        <v>1332</v>
      </c>
    </row>
  </sheetData>
  <autoFilter ref="A1:X29">
    <sortState ref="A2:X39">
      <sortCondition ref="G1:G39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workbookViewId="0">
      <selection activeCell="D16" sqref="D16"/>
    </sheetView>
  </sheetViews>
  <sheetFormatPr defaultColWidth="11.44140625" defaultRowHeight="15" x14ac:dyDescent="0.2"/>
  <sheetData>
    <row r="1" spans="1:2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</row>
    <row r="2" spans="1:24" x14ac:dyDescent="0.2">
      <c r="A2" t="s">
        <v>744</v>
      </c>
      <c r="B2" t="s">
        <v>1013</v>
      </c>
      <c r="C2" t="s">
        <v>45</v>
      </c>
      <c r="D2" t="s">
        <v>26</v>
      </c>
      <c r="E2" t="s">
        <v>27</v>
      </c>
      <c r="G2" t="s">
        <v>29</v>
      </c>
      <c r="J2" t="s">
        <v>30</v>
      </c>
      <c r="K2" t="s">
        <v>30</v>
      </c>
      <c r="L2" t="s">
        <v>36</v>
      </c>
      <c r="M2">
        <v>1</v>
      </c>
      <c r="N2">
        <v>27799301</v>
      </c>
      <c r="O2">
        <v>27799301</v>
      </c>
      <c r="P2" t="s">
        <v>32</v>
      </c>
      <c r="Q2" t="s">
        <v>31</v>
      </c>
      <c r="T2">
        <v>16</v>
      </c>
      <c r="U2">
        <v>68</v>
      </c>
      <c r="X2">
        <v>24</v>
      </c>
    </row>
    <row r="3" spans="1:24" x14ac:dyDescent="0.2">
      <c r="A3" t="s">
        <v>1096</v>
      </c>
      <c r="B3" t="s">
        <v>1097</v>
      </c>
      <c r="C3" t="s">
        <v>1098</v>
      </c>
      <c r="D3" t="s">
        <v>88</v>
      </c>
      <c r="E3" t="s">
        <v>27</v>
      </c>
      <c r="F3" t="s">
        <v>28</v>
      </c>
      <c r="G3" t="s">
        <v>29</v>
      </c>
      <c r="J3" t="s">
        <v>30</v>
      </c>
      <c r="K3" t="s">
        <v>41</v>
      </c>
      <c r="L3" t="s">
        <v>50</v>
      </c>
      <c r="M3">
        <v>1</v>
      </c>
      <c r="N3">
        <v>27107097</v>
      </c>
      <c r="O3">
        <v>27107097</v>
      </c>
      <c r="P3" t="s">
        <v>31</v>
      </c>
      <c r="Q3" t="s">
        <v>38</v>
      </c>
      <c r="X3">
        <v>232</v>
      </c>
    </row>
    <row r="4" spans="1:24" x14ac:dyDescent="0.2">
      <c r="A4" t="s">
        <v>744</v>
      </c>
      <c r="B4">
        <v>24290</v>
      </c>
      <c r="C4" t="s">
        <v>45</v>
      </c>
      <c r="D4" t="s">
        <v>98</v>
      </c>
      <c r="E4" t="s">
        <v>27</v>
      </c>
      <c r="F4" t="s">
        <v>1099</v>
      </c>
      <c r="G4" t="s">
        <v>29</v>
      </c>
      <c r="J4" t="s">
        <v>30</v>
      </c>
      <c r="K4" t="s">
        <v>30</v>
      </c>
      <c r="L4" t="s">
        <v>36</v>
      </c>
      <c r="M4">
        <v>1</v>
      </c>
      <c r="N4">
        <v>26027467</v>
      </c>
      <c r="O4">
        <v>26027467</v>
      </c>
      <c r="P4" t="s">
        <v>31</v>
      </c>
      <c r="Q4" t="s">
        <v>37</v>
      </c>
      <c r="T4">
        <v>44</v>
      </c>
      <c r="U4">
        <v>109</v>
      </c>
      <c r="X4">
        <v>95</v>
      </c>
    </row>
    <row r="5" spans="1:24" x14ac:dyDescent="0.2">
      <c r="A5" t="s">
        <v>1100</v>
      </c>
      <c r="B5" t="s">
        <v>1101</v>
      </c>
      <c r="C5" t="s">
        <v>905</v>
      </c>
      <c r="D5" t="s">
        <v>1102</v>
      </c>
      <c r="E5" t="s">
        <v>27</v>
      </c>
      <c r="G5" t="s">
        <v>29</v>
      </c>
      <c r="J5" t="s">
        <v>30</v>
      </c>
      <c r="K5" t="s">
        <v>30</v>
      </c>
      <c r="L5" t="s">
        <v>50</v>
      </c>
      <c r="M5">
        <v>1</v>
      </c>
      <c r="N5">
        <v>26204891</v>
      </c>
      <c r="O5">
        <v>26204891</v>
      </c>
      <c r="P5" t="s">
        <v>32</v>
      </c>
      <c r="Q5" t="s">
        <v>37</v>
      </c>
      <c r="X5">
        <v>27</v>
      </c>
    </row>
    <row r="6" spans="1:24" x14ac:dyDescent="0.2">
      <c r="A6" t="s">
        <v>744</v>
      </c>
      <c r="B6" t="s">
        <v>1103</v>
      </c>
      <c r="C6" t="s">
        <v>45</v>
      </c>
      <c r="D6" t="s">
        <v>362</v>
      </c>
      <c r="E6" t="s">
        <v>27</v>
      </c>
      <c r="F6" t="s">
        <v>1099</v>
      </c>
      <c r="G6" t="s">
        <v>29</v>
      </c>
      <c r="J6" t="s">
        <v>30</v>
      </c>
      <c r="K6" t="s">
        <v>30</v>
      </c>
      <c r="L6" t="s">
        <v>36</v>
      </c>
      <c r="M6">
        <v>1</v>
      </c>
      <c r="N6">
        <v>26189262</v>
      </c>
      <c r="O6">
        <v>26189262</v>
      </c>
      <c r="P6" t="s">
        <v>31</v>
      </c>
      <c r="Q6" t="s">
        <v>38</v>
      </c>
      <c r="T6">
        <v>38</v>
      </c>
      <c r="U6">
        <v>74</v>
      </c>
      <c r="X6">
        <v>931</v>
      </c>
    </row>
    <row r="7" spans="1:24" x14ac:dyDescent="0.2">
      <c r="A7" t="s">
        <v>744</v>
      </c>
      <c r="B7" t="s">
        <v>44</v>
      </c>
      <c r="C7" t="s">
        <v>45</v>
      </c>
      <c r="D7" t="s">
        <v>46</v>
      </c>
      <c r="E7" t="s">
        <v>27</v>
      </c>
      <c r="G7" t="s">
        <v>29</v>
      </c>
      <c r="J7" t="s">
        <v>30</v>
      </c>
      <c r="K7" t="s">
        <v>30</v>
      </c>
      <c r="L7" t="s">
        <v>36</v>
      </c>
      <c r="M7">
        <v>1</v>
      </c>
      <c r="N7">
        <v>26021992</v>
      </c>
      <c r="O7">
        <v>26021992</v>
      </c>
      <c r="P7" t="s">
        <v>32</v>
      </c>
      <c r="Q7" t="s">
        <v>37</v>
      </c>
      <c r="T7">
        <v>20</v>
      </c>
      <c r="U7">
        <v>22</v>
      </c>
      <c r="X7">
        <v>6040</v>
      </c>
    </row>
    <row r="8" spans="1:24" x14ac:dyDescent="0.2">
      <c r="A8" t="s">
        <v>744</v>
      </c>
      <c r="B8" t="s">
        <v>1104</v>
      </c>
      <c r="C8" t="s">
        <v>45</v>
      </c>
      <c r="D8" t="s">
        <v>1105</v>
      </c>
      <c r="E8" t="s">
        <v>27</v>
      </c>
      <c r="G8" t="s">
        <v>29</v>
      </c>
      <c r="I8">
        <v>1</v>
      </c>
      <c r="J8" t="s">
        <v>30</v>
      </c>
      <c r="K8" t="s">
        <v>30</v>
      </c>
      <c r="L8" t="s">
        <v>36</v>
      </c>
      <c r="M8">
        <v>1</v>
      </c>
      <c r="N8">
        <v>27841197</v>
      </c>
      <c r="O8">
        <v>27841197</v>
      </c>
      <c r="P8" t="s">
        <v>32</v>
      </c>
      <c r="Q8" t="s">
        <v>31</v>
      </c>
      <c r="T8">
        <v>19</v>
      </c>
      <c r="U8">
        <v>567</v>
      </c>
      <c r="X8">
        <v>196</v>
      </c>
    </row>
    <row r="9" spans="1:24" x14ac:dyDescent="0.2">
      <c r="A9" t="s">
        <v>1096</v>
      </c>
      <c r="B9" t="s">
        <v>1106</v>
      </c>
      <c r="C9" t="s">
        <v>1098</v>
      </c>
      <c r="D9" t="s">
        <v>984</v>
      </c>
      <c r="E9" t="s">
        <v>27</v>
      </c>
      <c r="G9" t="s">
        <v>29</v>
      </c>
      <c r="J9" t="s">
        <v>30</v>
      </c>
      <c r="K9" t="s">
        <v>41</v>
      </c>
      <c r="L9" t="s">
        <v>50</v>
      </c>
      <c r="M9">
        <v>1</v>
      </c>
      <c r="N9">
        <v>26285632</v>
      </c>
      <c r="O9">
        <v>26285632</v>
      </c>
      <c r="P9" t="s">
        <v>31</v>
      </c>
      <c r="Q9" t="s">
        <v>32</v>
      </c>
      <c r="X9">
        <v>17</v>
      </c>
    </row>
    <row r="10" spans="1:24" x14ac:dyDescent="0.2">
      <c r="A10" t="s">
        <v>744</v>
      </c>
      <c r="B10" t="s">
        <v>262</v>
      </c>
      <c r="C10" t="s">
        <v>45</v>
      </c>
      <c r="D10" t="s">
        <v>263</v>
      </c>
      <c r="E10" t="s">
        <v>27</v>
      </c>
      <c r="F10" t="s">
        <v>1099</v>
      </c>
      <c r="G10" t="s">
        <v>29</v>
      </c>
      <c r="J10" t="s">
        <v>30</v>
      </c>
      <c r="K10" t="s">
        <v>30</v>
      </c>
      <c r="L10" t="s">
        <v>36</v>
      </c>
      <c r="M10">
        <v>1</v>
      </c>
      <c r="N10">
        <v>26104278</v>
      </c>
      <c r="O10">
        <v>26104278</v>
      </c>
      <c r="P10" t="s">
        <v>37</v>
      </c>
      <c r="Q10" t="s">
        <v>32</v>
      </c>
      <c r="T10">
        <v>65</v>
      </c>
      <c r="U10">
        <v>170</v>
      </c>
      <c r="X10">
        <v>111</v>
      </c>
    </row>
    <row r="11" spans="1:24" x14ac:dyDescent="0.2">
      <c r="A11" t="s">
        <v>744</v>
      </c>
      <c r="B11" t="s">
        <v>150</v>
      </c>
      <c r="C11" t="s">
        <v>45</v>
      </c>
      <c r="D11" t="s">
        <v>151</v>
      </c>
      <c r="E11" t="s">
        <v>27</v>
      </c>
      <c r="G11" t="s">
        <v>29</v>
      </c>
      <c r="J11" t="s">
        <v>30</v>
      </c>
      <c r="K11" t="s">
        <v>30</v>
      </c>
      <c r="L11" t="s">
        <v>36</v>
      </c>
      <c r="M11">
        <v>1</v>
      </c>
      <c r="N11">
        <v>26027359</v>
      </c>
      <c r="O11">
        <v>26027359</v>
      </c>
      <c r="P11" t="s">
        <v>31</v>
      </c>
      <c r="Q11" t="s">
        <v>38</v>
      </c>
      <c r="T11">
        <v>4</v>
      </c>
      <c r="U11">
        <v>62</v>
      </c>
      <c r="X11">
        <v>23</v>
      </c>
    </row>
    <row r="12" spans="1:24" x14ac:dyDescent="0.2">
      <c r="A12" t="s">
        <v>744</v>
      </c>
      <c r="B12" t="s">
        <v>848</v>
      </c>
      <c r="C12" t="s">
        <v>45</v>
      </c>
      <c r="D12" t="s">
        <v>403</v>
      </c>
      <c r="E12" t="s">
        <v>27</v>
      </c>
      <c r="F12" t="s">
        <v>1099</v>
      </c>
      <c r="G12" t="s">
        <v>29</v>
      </c>
      <c r="J12" t="s">
        <v>30</v>
      </c>
      <c r="K12" t="s">
        <v>30</v>
      </c>
      <c r="L12" t="s">
        <v>36</v>
      </c>
      <c r="M12">
        <v>1</v>
      </c>
      <c r="N12">
        <v>26285600</v>
      </c>
      <c r="O12">
        <v>26285600</v>
      </c>
      <c r="P12" t="s">
        <v>31</v>
      </c>
      <c r="Q12" t="s">
        <v>37</v>
      </c>
      <c r="T12">
        <v>67</v>
      </c>
      <c r="U12">
        <v>112</v>
      </c>
      <c r="X12">
        <v>116</v>
      </c>
    </row>
    <row r="13" spans="1:24" x14ac:dyDescent="0.2">
      <c r="A13" t="s">
        <v>744</v>
      </c>
      <c r="B13" t="s">
        <v>1107</v>
      </c>
      <c r="C13" t="s">
        <v>45</v>
      </c>
      <c r="D13" t="s">
        <v>1108</v>
      </c>
      <c r="E13" t="s">
        <v>27</v>
      </c>
      <c r="G13" t="s">
        <v>29</v>
      </c>
      <c r="J13" t="s">
        <v>30</v>
      </c>
      <c r="K13" t="s">
        <v>30</v>
      </c>
      <c r="L13" t="s">
        <v>36</v>
      </c>
      <c r="M13">
        <v>1</v>
      </c>
      <c r="N13">
        <v>26022072</v>
      </c>
      <c r="O13">
        <v>26022072</v>
      </c>
      <c r="P13" t="s">
        <v>31</v>
      </c>
      <c r="Q13" t="s">
        <v>37</v>
      </c>
      <c r="T13">
        <v>9</v>
      </c>
      <c r="U13">
        <v>303</v>
      </c>
      <c r="X13">
        <v>121</v>
      </c>
    </row>
    <row r="14" spans="1:24" x14ac:dyDescent="0.2">
      <c r="A14" t="s">
        <v>1096</v>
      </c>
      <c r="B14">
        <v>4193278</v>
      </c>
      <c r="C14" t="s">
        <v>1098</v>
      </c>
      <c r="D14" t="s">
        <v>188</v>
      </c>
      <c r="E14" t="s">
        <v>27</v>
      </c>
      <c r="G14" t="s">
        <v>29</v>
      </c>
      <c r="J14" t="s">
        <v>30</v>
      </c>
      <c r="K14" t="s">
        <v>41</v>
      </c>
      <c r="L14" t="s">
        <v>50</v>
      </c>
      <c r="M14">
        <v>1</v>
      </c>
      <c r="N14">
        <v>26027306</v>
      </c>
      <c r="O14">
        <v>26027306</v>
      </c>
      <c r="P14" t="s">
        <v>32</v>
      </c>
      <c r="Q14" t="s">
        <v>37</v>
      </c>
      <c r="X14">
        <v>26</v>
      </c>
    </row>
    <row r="15" spans="1:24" x14ac:dyDescent="0.2">
      <c r="A15" t="s">
        <v>1100</v>
      </c>
      <c r="B15" t="s">
        <v>1109</v>
      </c>
      <c r="C15" t="s">
        <v>1110</v>
      </c>
      <c r="D15" t="s">
        <v>304</v>
      </c>
      <c r="E15" t="s">
        <v>27</v>
      </c>
      <c r="G15" t="s">
        <v>29</v>
      </c>
      <c r="J15" t="s">
        <v>30</v>
      </c>
      <c r="K15" t="s">
        <v>30</v>
      </c>
      <c r="L15" t="s">
        <v>50</v>
      </c>
      <c r="M15">
        <v>1</v>
      </c>
      <c r="N15">
        <v>26027278</v>
      </c>
      <c r="O15">
        <v>26027278</v>
      </c>
      <c r="P15" t="s">
        <v>31</v>
      </c>
      <c r="Q15" t="s">
        <v>38</v>
      </c>
      <c r="X15">
        <v>9129</v>
      </c>
    </row>
    <row r="16" spans="1:24" x14ac:dyDescent="0.2">
      <c r="A16" t="s">
        <v>744</v>
      </c>
      <c r="B16" t="s">
        <v>1111</v>
      </c>
      <c r="C16" t="s">
        <v>45</v>
      </c>
      <c r="D16" t="s">
        <v>439</v>
      </c>
      <c r="E16" t="s">
        <v>27</v>
      </c>
      <c r="G16" t="s">
        <v>29</v>
      </c>
      <c r="J16" t="s">
        <v>30</v>
      </c>
      <c r="K16" t="s">
        <v>30</v>
      </c>
      <c r="L16" t="s">
        <v>36</v>
      </c>
      <c r="M16">
        <v>1</v>
      </c>
      <c r="N16">
        <v>26027276</v>
      </c>
      <c r="O16">
        <v>26027276</v>
      </c>
      <c r="P16" t="s">
        <v>31</v>
      </c>
      <c r="Q16" t="s">
        <v>38</v>
      </c>
      <c r="T16">
        <v>15</v>
      </c>
      <c r="U16">
        <v>160</v>
      </c>
      <c r="X16">
        <v>49</v>
      </c>
    </row>
    <row r="17" spans="1:26" x14ac:dyDescent="0.2">
      <c r="A17" t="s">
        <v>744</v>
      </c>
      <c r="B17" t="s">
        <v>1112</v>
      </c>
      <c r="C17" t="s">
        <v>45</v>
      </c>
      <c r="D17" t="s">
        <v>212</v>
      </c>
      <c r="E17" t="s">
        <v>27</v>
      </c>
      <c r="G17" t="s">
        <v>29</v>
      </c>
      <c r="J17" t="s">
        <v>30</v>
      </c>
      <c r="K17" t="s">
        <v>30</v>
      </c>
      <c r="L17" t="s">
        <v>36</v>
      </c>
      <c r="M17">
        <v>1</v>
      </c>
      <c r="N17">
        <v>26240882</v>
      </c>
      <c r="O17">
        <v>26240882</v>
      </c>
      <c r="P17" t="s">
        <v>32</v>
      </c>
      <c r="Q17" t="s">
        <v>37</v>
      </c>
      <c r="T17">
        <v>4</v>
      </c>
      <c r="U17">
        <v>117</v>
      </c>
      <c r="X17">
        <v>35</v>
      </c>
    </row>
    <row r="18" spans="1:26" x14ac:dyDescent="0.2">
      <c r="A18" t="s">
        <v>744</v>
      </c>
      <c r="B18" t="s">
        <v>221</v>
      </c>
      <c r="C18" t="s">
        <v>45</v>
      </c>
      <c r="D18" t="s">
        <v>222</v>
      </c>
      <c r="E18" t="s">
        <v>27</v>
      </c>
      <c r="G18" t="s">
        <v>29</v>
      </c>
      <c r="J18" t="s">
        <v>30</v>
      </c>
      <c r="K18" t="s">
        <v>30</v>
      </c>
      <c r="L18" t="s">
        <v>36</v>
      </c>
      <c r="M18">
        <v>1</v>
      </c>
      <c r="N18">
        <v>26027236</v>
      </c>
      <c r="O18">
        <v>26027236</v>
      </c>
      <c r="P18" t="s">
        <v>37</v>
      </c>
      <c r="Q18" t="s">
        <v>32</v>
      </c>
      <c r="T18">
        <v>10</v>
      </c>
      <c r="U18">
        <v>223</v>
      </c>
      <c r="X18">
        <v>885</v>
      </c>
    </row>
    <row r="19" spans="1:26" x14ac:dyDescent="0.2">
      <c r="A19" t="s">
        <v>744</v>
      </c>
      <c r="B19" t="s">
        <v>1113</v>
      </c>
      <c r="C19" t="s">
        <v>45</v>
      </c>
      <c r="D19" t="s">
        <v>1114</v>
      </c>
      <c r="E19" t="s">
        <v>27</v>
      </c>
      <c r="G19" t="s">
        <v>29</v>
      </c>
      <c r="J19" t="s">
        <v>30</v>
      </c>
      <c r="K19" t="s">
        <v>30</v>
      </c>
      <c r="L19" t="s">
        <v>36</v>
      </c>
      <c r="M19">
        <v>1</v>
      </c>
      <c r="N19">
        <v>14923757</v>
      </c>
      <c r="O19">
        <v>14923757</v>
      </c>
      <c r="P19" t="s">
        <v>31</v>
      </c>
      <c r="Q19" t="s">
        <v>32</v>
      </c>
      <c r="T19">
        <v>81</v>
      </c>
      <c r="U19">
        <v>241</v>
      </c>
      <c r="X19">
        <v>68</v>
      </c>
    </row>
    <row r="20" spans="1:26" x14ac:dyDescent="0.2">
      <c r="A20" t="s">
        <v>744</v>
      </c>
      <c r="B20" t="s">
        <v>1115</v>
      </c>
      <c r="C20" t="s">
        <v>45</v>
      </c>
      <c r="D20" t="s">
        <v>693</v>
      </c>
      <c r="E20" t="s">
        <v>27</v>
      </c>
      <c r="G20" t="s">
        <v>29</v>
      </c>
      <c r="J20" t="s">
        <v>30</v>
      </c>
      <c r="K20" t="s">
        <v>30</v>
      </c>
      <c r="L20" t="s">
        <v>36</v>
      </c>
      <c r="M20">
        <v>1</v>
      </c>
      <c r="N20">
        <v>27841003</v>
      </c>
      <c r="O20">
        <v>27841003</v>
      </c>
      <c r="P20" t="s">
        <v>32</v>
      </c>
      <c r="Q20" t="s">
        <v>37</v>
      </c>
      <c r="T20">
        <v>56</v>
      </c>
      <c r="U20">
        <v>265</v>
      </c>
      <c r="X20">
        <v>1251</v>
      </c>
    </row>
    <row r="21" spans="1:26" x14ac:dyDescent="0.2">
      <c r="A21" t="s">
        <v>744</v>
      </c>
      <c r="B21" t="s">
        <v>613</v>
      </c>
      <c r="C21" t="s">
        <v>45</v>
      </c>
      <c r="D21" t="s">
        <v>614</v>
      </c>
      <c r="E21" t="s">
        <v>27</v>
      </c>
      <c r="F21" t="s">
        <v>1099</v>
      </c>
      <c r="G21" t="s">
        <v>29</v>
      </c>
      <c r="J21" t="s">
        <v>30</v>
      </c>
      <c r="K21" t="s">
        <v>30</v>
      </c>
      <c r="L21" t="s">
        <v>36</v>
      </c>
      <c r="M21">
        <v>1</v>
      </c>
      <c r="N21">
        <v>26205164</v>
      </c>
      <c r="O21">
        <v>26205164</v>
      </c>
      <c r="P21" t="s">
        <v>31</v>
      </c>
      <c r="Q21" t="s">
        <v>38</v>
      </c>
      <c r="T21">
        <v>12</v>
      </c>
      <c r="U21">
        <v>28</v>
      </c>
      <c r="X21">
        <v>30</v>
      </c>
    </row>
    <row r="22" spans="1:26" x14ac:dyDescent="0.2">
      <c r="A22" t="s">
        <v>744</v>
      </c>
      <c r="B22" t="s">
        <v>235</v>
      </c>
      <c r="C22" t="s">
        <v>45</v>
      </c>
      <c r="D22" t="s">
        <v>236</v>
      </c>
      <c r="E22" t="s">
        <v>27</v>
      </c>
      <c r="F22" t="s">
        <v>1099</v>
      </c>
      <c r="G22" t="s">
        <v>29</v>
      </c>
      <c r="J22" t="s">
        <v>30</v>
      </c>
      <c r="K22" t="s">
        <v>30</v>
      </c>
      <c r="L22" t="s">
        <v>36</v>
      </c>
      <c r="M22">
        <v>1</v>
      </c>
      <c r="N22">
        <v>26027174</v>
      </c>
      <c r="O22">
        <v>26027174</v>
      </c>
      <c r="P22" t="s">
        <v>31</v>
      </c>
      <c r="Q22" t="s">
        <v>37</v>
      </c>
      <c r="T22">
        <v>21</v>
      </c>
      <c r="U22">
        <v>35</v>
      </c>
      <c r="X22">
        <v>13</v>
      </c>
    </row>
    <row r="23" spans="1:26" s="15" customFormat="1" x14ac:dyDescent="0.2">
      <c r="A23" s="15" t="s">
        <v>1231</v>
      </c>
      <c r="B23" s="15" t="s">
        <v>1292</v>
      </c>
      <c r="C23" s="15" t="s">
        <v>45</v>
      </c>
      <c r="D23" s="15" t="s">
        <v>1293</v>
      </c>
      <c r="E23" s="15" t="s">
        <v>27</v>
      </c>
      <c r="F23" s="15" t="s">
        <v>1099</v>
      </c>
      <c r="G23" s="15" t="s">
        <v>29</v>
      </c>
      <c r="H23" s="15" t="s">
        <v>1246</v>
      </c>
      <c r="J23" s="15" t="s">
        <v>30</v>
      </c>
      <c r="K23" s="15" t="s">
        <v>30</v>
      </c>
      <c r="L23" s="15" t="s">
        <v>1294</v>
      </c>
      <c r="M23" s="15">
        <v>1</v>
      </c>
      <c r="N23" s="15">
        <v>26027323</v>
      </c>
      <c r="O23" s="15">
        <v>26027323</v>
      </c>
      <c r="P23" s="15" t="s">
        <v>38</v>
      </c>
      <c r="Q23" s="15" t="s">
        <v>31</v>
      </c>
      <c r="R23" s="15">
        <v>0.52</v>
      </c>
      <c r="T23" s="15">
        <v>41</v>
      </c>
      <c r="U23" s="15">
        <v>38</v>
      </c>
      <c r="X23" s="15">
        <v>523</v>
      </c>
      <c r="Z23" s="15" t="s">
        <v>1295</v>
      </c>
    </row>
  </sheetData>
  <autoFilter ref="A1:X22">
    <sortState ref="A2:X24">
      <sortCondition ref="G1:G24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workbookViewId="0">
      <selection activeCell="D15" sqref="D15"/>
    </sheetView>
  </sheetViews>
  <sheetFormatPr defaultColWidth="11.44140625" defaultRowHeight="15" x14ac:dyDescent="0.2"/>
  <sheetData>
    <row r="1" spans="1:2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</row>
    <row r="2" spans="1:24" x14ac:dyDescent="0.2">
      <c r="A2" t="s">
        <v>72</v>
      </c>
      <c r="B2" t="s">
        <v>1116</v>
      </c>
      <c r="C2" t="s">
        <v>25</v>
      </c>
      <c r="D2" t="s">
        <v>1117</v>
      </c>
      <c r="E2" t="s">
        <v>27</v>
      </c>
      <c r="F2" t="s">
        <v>1118</v>
      </c>
      <c r="G2" t="s">
        <v>29</v>
      </c>
      <c r="J2" t="s">
        <v>35</v>
      </c>
      <c r="K2" t="s">
        <v>73</v>
      </c>
      <c r="L2" t="s">
        <v>36</v>
      </c>
      <c r="M2">
        <v>12</v>
      </c>
      <c r="N2">
        <v>14924008</v>
      </c>
      <c r="O2">
        <v>14924008</v>
      </c>
      <c r="P2" t="s">
        <v>31</v>
      </c>
      <c r="Q2" t="s">
        <v>38</v>
      </c>
      <c r="U2">
        <v>56</v>
      </c>
      <c r="X2">
        <v>288</v>
      </c>
    </row>
    <row r="3" spans="1:24" x14ac:dyDescent="0.2">
      <c r="A3" t="s">
        <v>476</v>
      </c>
      <c r="B3" t="s">
        <v>477</v>
      </c>
      <c r="C3" t="s">
        <v>478</v>
      </c>
      <c r="D3" t="s">
        <v>1119</v>
      </c>
      <c r="E3" t="s">
        <v>27</v>
      </c>
      <c r="F3" t="s">
        <v>1120</v>
      </c>
      <c r="G3" t="s">
        <v>29</v>
      </c>
      <c r="J3" t="s">
        <v>35</v>
      </c>
      <c r="K3" t="s">
        <v>41</v>
      </c>
      <c r="L3" t="s">
        <v>94</v>
      </c>
      <c r="M3">
        <v>12</v>
      </c>
      <c r="N3">
        <v>14923988</v>
      </c>
      <c r="O3">
        <v>14923988</v>
      </c>
      <c r="P3" t="s">
        <v>32</v>
      </c>
      <c r="Q3" t="s">
        <v>38</v>
      </c>
      <c r="T3">
        <v>38</v>
      </c>
      <c r="U3">
        <v>37</v>
      </c>
      <c r="W3">
        <v>69</v>
      </c>
      <c r="X3">
        <v>566</v>
      </c>
    </row>
    <row r="4" spans="1:24" x14ac:dyDescent="0.2">
      <c r="A4" t="s">
        <v>52</v>
      </c>
      <c r="B4" t="s">
        <v>1121</v>
      </c>
      <c r="C4" t="s">
        <v>53</v>
      </c>
      <c r="D4" t="s">
        <v>1025</v>
      </c>
      <c r="E4" t="s">
        <v>27</v>
      </c>
      <c r="F4" t="s">
        <v>1026</v>
      </c>
      <c r="G4" t="s">
        <v>29</v>
      </c>
      <c r="J4" t="s">
        <v>30</v>
      </c>
      <c r="K4" t="s">
        <v>30</v>
      </c>
      <c r="L4" t="s">
        <v>55</v>
      </c>
      <c r="M4">
        <v>12</v>
      </c>
      <c r="N4">
        <v>14923973</v>
      </c>
      <c r="O4">
        <v>14923973</v>
      </c>
      <c r="P4" t="s">
        <v>31</v>
      </c>
      <c r="Q4" t="s">
        <v>38</v>
      </c>
      <c r="X4">
        <v>95</v>
      </c>
    </row>
    <row r="5" spans="1:24" x14ac:dyDescent="0.2">
      <c r="A5" t="s">
        <v>176</v>
      </c>
      <c r="B5" t="s">
        <v>1122</v>
      </c>
      <c r="C5" t="s">
        <v>80</v>
      </c>
      <c r="D5" t="s">
        <v>1036</v>
      </c>
      <c r="E5" t="s">
        <v>27</v>
      </c>
      <c r="F5" t="s">
        <v>894</v>
      </c>
      <c r="G5" t="s">
        <v>29</v>
      </c>
      <c r="I5">
        <v>1</v>
      </c>
      <c r="J5" t="s">
        <v>35</v>
      </c>
      <c r="K5" t="s">
        <v>41</v>
      </c>
      <c r="L5" t="s">
        <v>68</v>
      </c>
      <c r="M5">
        <v>12</v>
      </c>
      <c r="N5">
        <v>14923963</v>
      </c>
      <c r="O5">
        <v>14923963</v>
      </c>
      <c r="P5" t="s">
        <v>38</v>
      </c>
      <c r="Q5" t="s">
        <v>37</v>
      </c>
      <c r="T5">
        <v>14</v>
      </c>
      <c r="U5">
        <v>71</v>
      </c>
      <c r="X5">
        <v>36</v>
      </c>
    </row>
    <row r="6" spans="1:24" x14ac:dyDescent="0.2">
      <c r="A6" t="s">
        <v>573</v>
      </c>
      <c r="B6" t="s">
        <v>1123</v>
      </c>
      <c r="C6" t="s">
        <v>478</v>
      </c>
      <c r="D6" t="s">
        <v>1124</v>
      </c>
      <c r="E6" t="s">
        <v>27</v>
      </c>
      <c r="F6" t="s">
        <v>1125</v>
      </c>
      <c r="G6" t="s">
        <v>29</v>
      </c>
      <c r="J6" t="s">
        <v>30</v>
      </c>
      <c r="K6" t="s">
        <v>30</v>
      </c>
      <c r="L6" t="s">
        <v>36</v>
      </c>
      <c r="M6">
        <v>12</v>
      </c>
      <c r="N6">
        <v>14923952</v>
      </c>
      <c r="O6">
        <v>14923952</v>
      </c>
      <c r="P6" t="s">
        <v>32</v>
      </c>
      <c r="Q6" t="s">
        <v>38</v>
      </c>
      <c r="X6">
        <v>31</v>
      </c>
    </row>
    <row r="7" spans="1:24" x14ac:dyDescent="0.2">
      <c r="A7" t="s">
        <v>476</v>
      </c>
      <c r="B7" t="s">
        <v>618</v>
      </c>
      <c r="C7" t="s">
        <v>478</v>
      </c>
      <c r="D7" t="s">
        <v>1124</v>
      </c>
      <c r="E7" t="s">
        <v>27</v>
      </c>
      <c r="F7" t="s">
        <v>1125</v>
      </c>
      <c r="G7" t="s">
        <v>29</v>
      </c>
      <c r="J7" t="s">
        <v>35</v>
      </c>
      <c r="K7" t="s">
        <v>41</v>
      </c>
      <c r="L7" t="s">
        <v>94</v>
      </c>
      <c r="M7">
        <v>12</v>
      </c>
      <c r="N7">
        <v>14923952</v>
      </c>
      <c r="O7">
        <v>14923952</v>
      </c>
      <c r="P7" t="s">
        <v>32</v>
      </c>
      <c r="Q7" t="s">
        <v>38</v>
      </c>
      <c r="T7">
        <v>12</v>
      </c>
      <c r="U7">
        <v>47</v>
      </c>
      <c r="W7">
        <v>63</v>
      </c>
      <c r="X7">
        <v>149</v>
      </c>
    </row>
    <row r="8" spans="1:24" x14ac:dyDescent="0.2">
      <c r="A8" t="s">
        <v>250</v>
      </c>
      <c r="B8" t="s">
        <v>1126</v>
      </c>
      <c r="C8" t="s">
        <v>252</v>
      </c>
      <c r="D8" t="s">
        <v>257</v>
      </c>
      <c r="E8" t="s">
        <v>27</v>
      </c>
      <c r="F8" t="s">
        <v>1127</v>
      </c>
      <c r="G8" t="s">
        <v>29</v>
      </c>
      <c r="J8" t="s">
        <v>35</v>
      </c>
      <c r="K8" t="s">
        <v>30</v>
      </c>
      <c r="L8" t="s">
        <v>36</v>
      </c>
      <c r="M8">
        <v>12</v>
      </c>
      <c r="N8">
        <v>14923946</v>
      </c>
      <c r="O8">
        <v>14923946</v>
      </c>
      <c r="P8" t="s">
        <v>31</v>
      </c>
      <c r="Q8" t="s">
        <v>38</v>
      </c>
      <c r="T8">
        <v>44</v>
      </c>
      <c r="U8">
        <v>54</v>
      </c>
      <c r="X8">
        <v>636</v>
      </c>
    </row>
    <row r="9" spans="1:24" x14ac:dyDescent="0.2">
      <c r="A9" t="s">
        <v>47</v>
      </c>
      <c r="B9" t="s">
        <v>1128</v>
      </c>
      <c r="C9" t="s">
        <v>51</v>
      </c>
      <c r="D9" t="s">
        <v>1129</v>
      </c>
      <c r="E9" t="s">
        <v>27</v>
      </c>
      <c r="F9" t="s">
        <v>394</v>
      </c>
      <c r="G9" t="s">
        <v>29</v>
      </c>
      <c r="J9" t="s">
        <v>50</v>
      </c>
      <c r="K9" t="s">
        <v>50</v>
      </c>
      <c r="L9" t="s">
        <v>50</v>
      </c>
      <c r="M9">
        <v>12</v>
      </c>
      <c r="N9">
        <v>14923934</v>
      </c>
      <c r="O9">
        <v>14923934</v>
      </c>
      <c r="P9" t="s">
        <v>31</v>
      </c>
      <c r="Q9" t="s">
        <v>37</v>
      </c>
      <c r="T9">
        <v>4</v>
      </c>
      <c r="U9">
        <v>23</v>
      </c>
      <c r="W9">
        <v>66</v>
      </c>
      <c r="X9">
        <v>2139</v>
      </c>
    </row>
    <row r="10" spans="1:24" x14ac:dyDescent="0.2">
      <c r="A10" t="s">
        <v>56</v>
      </c>
      <c r="B10" t="s">
        <v>1130</v>
      </c>
      <c r="C10" t="s">
        <v>57</v>
      </c>
      <c r="D10" t="s">
        <v>54</v>
      </c>
      <c r="E10" t="s">
        <v>598</v>
      </c>
      <c r="F10" t="s">
        <v>1131</v>
      </c>
      <c r="G10" t="s">
        <v>29</v>
      </c>
      <c r="J10" t="s">
        <v>35</v>
      </c>
      <c r="K10" t="s">
        <v>30</v>
      </c>
      <c r="L10" t="s">
        <v>36</v>
      </c>
      <c r="M10">
        <v>12</v>
      </c>
      <c r="N10">
        <v>14923918</v>
      </c>
      <c r="O10">
        <v>14923918</v>
      </c>
      <c r="P10" t="s">
        <v>32</v>
      </c>
      <c r="Q10" t="s">
        <v>37</v>
      </c>
      <c r="T10">
        <v>32</v>
      </c>
      <c r="U10">
        <v>52</v>
      </c>
      <c r="X10">
        <v>36</v>
      </c>
    </row>
    <row r="11" spans="1:24" x14ac:dyDescent="0.2">
      <c r="A11" t="s">
        <v>582</v>
      </c>
      <c r="B11" t="s">
        <v>1132</v>
      </c>
      <c r="C11" t="s">
        <v>584</v>
      </c>
      <c r="D11" t="s">
        <v>654</v>
      </c>
      <c r="E11" t="s">
        <v>598</v>
      </c>
      <c r="F11" t="s">
        <v>655</v>
      </c>
      <c r="G11" t="s">
        <v>29</v>
      </c>
      <c r="I11">
        <v>2</v>
      </c>
      <c r="J11" t="s">
        <v>35</v>
      </c>
      <c r="K11" t="s">
        <v>125</v>
      </c>
      <c r="L11" t="s">
        <v>94</v>
      </c>
      <c r="M11">
        <v>12</v>
      </c>
      <c r="N11">
        <v>14923910</v>
      </c>
      <c r="O11">
        <v>14923910</v>
      </c>
      <c r="P11" t="s">
        <v>32</v>
      </c>
      <c r="Q11" t="s">
        <v>37</v>
      </c>
      <c r="X11">
        <v>43</v>
      </c>
    </row>
    <row r="12" spans="1:24" x14ac:dyDescent="0.2">
      <c r="A12" t="s">
        <v>582</v>
      </c>
      <c r="B12" t="s">
        <v>1133</v>
      </c>
      <c r="C12" t="s">
        <v>584</v>
      </c>
      <c r="D12" t="s">
        <v>657</v>
      </c>
      <c r="E12" t="s">
        <v>598</v>
      </c>
      <c r="F12" t="s">
        <v>658</v>
      </c>
      <c r="G12" t="s">
        <v>29</v>
      </c>
      <c r="I12">
        <v>4</v>
      </c>
      <c r="J12" t="s">
        <v>35</v>
      </c>
      <c r="K12" t="s">
        <v>61</v>
      </c>
      <c r="L12" t="s">
        <v>68</v>
      </c>
      <c r="M12">
        <v>12</v>
      </c>
      <c r="N12">
        <v>14923900</v>
      </c>
      <c r="O12">
        <v>14923900</v>
      </c>
      <c r="P12" t="s">
        <v>31</v>
      </c>
      <c r="Q12" t="s">
        <v>38</v>
      </c>
      <c r="X12">
        <v>91</v>
      </c>
    </row>
    <row r="13" spans="1:24" x14ac:dyDescent="0.2">
      <c r="A13" t="s">
        <v>56</v>
      </c>
      <c r="B13" t="s">
        <v>1134</v>
      </c>
      <c r="C13" t="s">
        <v>57</v>
      </c>
      <c r="D13" t="s">
        <v>544</v>
      </c>
      <c r="E13" t="s">
        <v>27</v>
      </c>
      <c r="F13" t="s">
        <v>1135</v>
      </c>
      <c r="G13" t="s">
        <v>29</v>
      </c>
      <c r="J13" t="s">
        <v>35</v>
      </c>
      <c r="K13" t="s">
        <v>30</v>
      </c>
      <c r="L13" t="s">
        <v>36</v>
      </c>
      <c r="M13">
        <v>12</v>
      </c>
      <c r="N13">
        <v>14923862</v>
      </c>
      <c r="O13">
        <v>14923862</v>
      </c>
      <c r="P13" t="s">
        <v>31</v>
      </c>
      <c r="Q13" t="s">
        <v>38</v>
      </c>
      <c r="T13">
        <v>18</v>
      </c>
      <c r="U13">
        <v>42</v>
      </c>
      <c r="X13">
        <v>548</v>
      </c>
    </row>
    <row r="14" spans="1:24" x14ac:dyDescent="0.2">
      <c r="A14" t="s">
        <v>476</v>
      </c>
      <c r="B14" t="s">
        <v>1136</v>
      </c>
      <c r="C14" t="s">
        <v>478</v>
      </c>
      <c r="D14" t="s">
        <v>770</v>
      </c>
      <c r="E14" t="s">
        <v>27</v>
      </c>
      <c r="F14" t="s">
        <v>1137</v>
      </c>
      <c r="G14" t="s">
        <v>29</v>
      </c>
      <c r="J14" t="s">
        <v>35</v>
      </c>
      <c r="K14" t="s">
        <v>41</v>
      </c>
      <c r="L14" t="s">
        <v>94</v>
      </c>
      <c r="M14">
        <v>12</v>
      </c>
      <c r="N14">
        <v>14923847</v>
      </c>
      <c r="O14">
        <v>14923847</v>
      </c>
      <c r="P14" t="s">
        <v>31</v>
      </c>
      <c r="Q14" t="s">
        <v>32</v>
      </c>
      <c r="T14">
        <v>12</v>
      </c>
      <c r="U14">
        <v>71</v>
      </c>
      <c r="W14">
        <v>116</v>
      </c>
      <c r="X14">
        <v>181</v>
      </c>
    </row>
    <row r="15" spans="1:24" x14ac:dyDescent="0.2">
      <c r="A15" t="s">
        <v>56</v>
      </c>
      <c r="B15" t="s">
        <v>1138</v>
      </c>
      <c r="C15" t="s">
        <v>57</v>
      </c>
      <c r="D15" t="s">
        <v>1139</v>
      </c>
      <c r="E15" t="s">
        <v>27</v>
      </c>
      <c r="F15" t="s">
        <v>1140</v>
      </c>
      <c r="G15" t="s">
        <v>29</v>
      </c>
      <c r="J15" t="s">
        <v>35</v>
      </c>
      <c r="K15" t="s">
        <v>30</v>
      </c>
      <c r="L15" t="s">
        <v>36</v>
      </c>
      <c r="M15">
        <v>12</v>
      </c>
      <c r="N15">
        <v>14923813</v>
      </c>
      <c r="O15">
        <v>14923813</v>
      </c>
      <c r="P15" t="s">
        <v>38</v>
      </c>
      <c r="Q15" t="s">
        <v>31</v>
      </c>
      <c r="T15">
        <v>13</v>
      </c>
      <c r="U15">
        <v>85</v>
      </c>
      <c r="X15">
        <v>66</v>
      </c>
    </row>
    <row r="16" spans="1:24" x14ac:dyDescent="0.2">
      <c r="A16" t="s">
        <v>250</v>
      </c>
      <c r="B16" t="s">
        <v>1141</v>
      </c>
      <c r="C16" t="s">
        <v>252</v>
      </c>
      <c r="D16" t="s">
        <v>206</v>
      </c>
      <c r="E16" t="s">
        <v>27</v>
      </c>
      <c r="F16" t="s">
        <v>1142</v>
      </c>
      <c r="G16" t="s">
        <v>29</v>
      </c>
      <c r="I16">
        <v>1</v>
      </c>
      <c r="J16" t="s">
        <v>35</v>
      </c>
      <c r="K16" t="s">
        <v>30</v>
      </c>
      <c r="L16" t="s">
        <v>36</v>
      </c>
      <c r="M16">
        <v>12</v>
      </c>
      <c r="N16">
        <v>14923804</v>
      </c>
      <c r="O16">
        <v>14923804</v>
      </c>
      <c r="P16" t="s">
        <v>32</v>
      </c>
      <c r="Q16" t="s">
        <v>37</v>
      </c>
      <c r="T16">
        <v>13</v>
      </c>
      <c r="U16">
        <v>60</v>
      </c>
      <c r="X16">
        <v>643</v>
      </c>
    </row>
    <row r="17" spans="1:26" s="15" customFormat="1" x14ac:dyDescent="0.2">
      <c r="A17" s="15" t="s">
        <v>1235</v>
      </c>
      <c r="B17" s="15" t="s">
        <v>1236</v>
      </c>
      <c r="C17" s="15" t="s">
        <v>1237</v>
      </c>
      <c r="D17" s="15" t="s">
        <v>1238</v>
      </c>
      <c r="E17" s="15" t="s">
        <v>27</v>
      </c>
      <c r="F17" s="15" t="s">
        <v>1239</v>
      </c>
      <c r="G17" s="15" t="s">
        <v>29</v>
      </c>
      <c r="H17" s="15" t="s">
        <v>1233</v>
      </c>
      <c r="J17" s="15" t="s">
        <v>50</v>
      </c>
      <c r="K17" s="15" t="s">
        <v>50</v>
      </c>
      <c r="L17" s="15" t="s">
        <v>50</v>
      </c>
      <c r="M17" s="15">
        <v>12</v>
      </c>
      <c r="N17" s="15">
        <v>14924014</v>
      </c>
      <c r="O17" s="15">
        <v>14924014</v>
      </c>
      <c r="P17" s="15" t="s">
        <v>32</v>
      </c>
      <c r="Q17" s="15" t="s">
        <v>38</v>
      </c>
      <c r="R17" s="15">
        <v>0.24</v>
      </c>
      <c r="T17" s="15">
        <v>20</v>
      </c>
      <c r="U17" s="15">
        <v>64</v>
      </c>
      <c r="W17" s="15">
        <v>70</v>
      </c>
      <c r="X17" s="15">
        <v>6910</v>
      </c>
      <c r="Y17" s="16">
        <v>43466</v>
      </c>
      <c r="Z17" s="15" t="s">
        <v>1240</v>
      </c>
    </row>
    <row r="18" spans="1:26" s="15" customFormat="1" x14ac:dyDescent="0.2">
      <c r="A18" s="15" t="s">
        <v>1153</v>
      </c>
      <c r="B18" s="15" t="s">
        <v>1241</v>
      </c>
      <c r="C18" s="15" t="s">
        <v>358</v>
      </c>
      <c r="D18" s="15" t="s">
        <v>733</v>
      </c>
      <c r="E18" s="15" t="s">
        <v>27</v>
      </c>
      <c r="F18" s="15" t="s">
        <v>1242</v>
      </c>
      <c r="G18" s="15" t="s">
        <v>29</v>
      </c>
      <c r="H18" s="15" t="s">
        <v>1233</v>
      </c>
      <c r="J18" s="15" t="s">
        <v>50</v>
      </c>
      <c r="K18" s="15" t="s">
        <v>50</v>
      </c>
      <c r="L18" s="15" t="s">
        <v>50</v>
      </c>
      <c r="M18" s="15">
        <v>12</v>
      </c>
      <c r="N18" s="15">
        <v>14923945</v>
      </c>
      <c r="O18" s="15">
        <v>14923945</v>
      </c>
      <c r="P18" s="15" t="s">
        <v>38</v>
      </c>
      <c r="Q18" s="15" t="s">
        <v>31</v>
      </c>
      <c r="R18" s="15">
        <v>0.32</v>
      </c>
      <c r="T18" s="15">
        <v>19</v>
      </c>
      <c r="U18" s="15">
        <v>41</v>
      </c>
      <c r="W18" s="15">
        <v>67</v>
      </c>
      <c r="X18" s="15">
        <v>7289</v>
      </c>
      <c r="Y18" s="16">
        <v>43466</v>
      </c>
      <c r="Z18" s="15" t="s">
        <v>1243</v>
      </c>
    </row>
    <row r="19" spans="1:26" s="15" customFormat="1" x14ac:dyDescent="0.2">
      <c r="A19" s="15" t="s">
        <v>1184</v>
      </c>
      <c r="B19" s="15" t="s">
        <v>1244</v>
      </c>
      <c r="C19" s="15" t="s">
        <v>252</v>
      </c>
      <c r="D19" s="15" t="s">
        <v>1245</v>
      </c>
      <c r="E19" s="15" t="s">
        <v>27</v>
      </c>
      <c r="F19" s="15" t="s">
        <v>919</v>
      </c>
      <c r="G19" s="15" t="s">
        <v>29</v>
      </c>
      <c r="H19" s="15" t="s">
        <v>1246</v>
      </c>
      <c r="J19" s="15" t="s">
        <v>50</v>
      </c>
      <c r="K19" s="15" t="s">
        <v>50</v>
      </c>
      <c r="L19" s="15" t="s">
        <v>50</v>
      </c>
      <c r="M19" s="15">
        <v>12</v>
      </c>
      <c r="N19" s="15">
        <v>14923933</v>
      </c>
      <c r="O19" s="15">
        <v>14923933</v>
      </c>
      <c r="P19" s="15" t="s">
        <v>31</v>
      </c>
      <c r="Q19" s="15" t="s">
        <v>37</v>
      </c>
      <c r="R19" s="15">
        <v>0.16</v>
      </c>
      <c r="T19" s="15">
        <v>12</v>
      </c>
      <c r="U19" s="15">
        <v>62</v>
      </c>
      <c r="W19" s="15">
        <v>48</v>
      </c>
      <c r="X19" s="15">
        <v>154</v>
      </c>
      <c r="Y19" s="16">
        <v>43466</v>
      </c>
      <c r="Z19" s="15" t="s">
        <v>1247</v>
      </c>
    </row>
    <row r="20" spans="1:26" s="15" customFormat="1" x14ac:dyDescent="0.2">
      <c r="A20" s="15" t="s">
        <v>1235</v>
      </c>
      <c r="B20" s="15" t="s">
        <v>1248</v>
      </c>
      <c r="C20" s="15" t="s">
        <v>1237</v>
      </c>
      <c r="D20" s="15" t="s">
        <v>1249</v>
      </c>
      <c r="E20" s="15" t="s">
        <v>27</v>
      </c>
      <c r="F20" s="15" t="s">
        <v>1250</v>
      </c>
      <c r="G20" s="15" t="s">
        <v>29</v>
      </c>
      <c r="H20" s="15" t="s">
        <v>1233</v>
      </c>
      <c r="J20" s="15" t="s">
        <v>50</v>
      </c>
      <c r="K20" s="15" t="s">
        <v>50</v>
      </c>
      <c r="L20" s="15" t="s">
        <v>50</v>
      </c>
      <c r="M20" s="15">
        <v>12</v>
      </c>
      <c r="N20" s="15">
        <v>14923870</v>
      </c>
      <c r="O20" s="15">
        <v>14923870</v>
      </c>
      <c r="P20" s="15" t="s">
        <v>37</v>
      </c>
      <c r="Q20" s="15" t="s">
        <v>31</v>
      </c>
      <c r="R20" s="15">
        <v>0.48</v>
      </c>
      <c r="T20" s="15">
        <v>46</v>
      </c>
      <c r="U20" s="15">
        <v>50</v>
      </c>
      <c r="W20" s="15">
        <v>65</v>
      </c>
      <c r="X20" s="15">
        <v>612</v>
      </c>
      <c r="Y20" s="16">
        <v>43466</v>
      </c>
      <c r="Z20" s="15" t="s">
        <v>1251</v>
      </c>
    </row>
    <row r="21" spans="1:26" s="15" customFormat="1" x14ac:dyDescent="0.2">
      <c r="A21" s="15" t="s">
        <v>1252</v>
      </c>
      <c r="B21" s="15" t="s">
        <v>1253</v>
      </c>
      <c r="C21" s="15" t="s">
        <v>252</v>
      </c>
      <c r="D21" s="15" t="s">
        <v>188</v>
      </c>
      <c r="E21" s="15" t="s">
        <v>27</v>
      </c>
      <c r="F21" s="15" t="s">
        <v>664</v>
      </c>
      <c r="G21" s="15" t="s">
        <v>29</v>
      </c>
      <c r="J21" s="15" t="s">
        <v>30</v>
      </c>
      <c r="K21" s="15" t="s">
        <v>30</v>
      </c>
      <c r="L21" s="15" t="s">
        <v>30</v>
      </c>
      <c r="M21" s="15">
        <v>12</v>
      </c>
      <c r="N21" s="15">
        <v>14923844</v>
      </c>
      <c r="O21" s="15">
        <v>14923844</v>
      </c>
      <c r="P21" s="15" t="s">
        <v>32</v>
      </c>
      <c r="Q21" s="15" t="s">
        <v>37</v>
      </c>
      <c r="R21" s="15">
        <v>0.37</v>
      </c>
      <c r="T21" s="15">
        <v>54</v>
      </c>
      <c r="U21" s="15">
        <v>91</v>
      </c>
      <c r="X21" s="15">
        <v>922</v>
      </c>
      <c r="Y21" s="16">
        <v>43466</v>
      </c>
      <c r="Z21" s="15" t="s">
        <v>1254</v>
      </c>
    </row>
    <row r="22" spans="1:26" s="15" customFormat="1" x14ac:dyDescent="0.2">
      <c r="A22" s="15" t="s">
        <v>1183</v>
      </c>
      <c r="B22" s="15" t="s">
        <v>1255</v>
      </c>
      <c r="C22" s="15" t="s">
        <v>83</v>
      </c>
      <c r="D22" s="15" t="s">
        <v>435</v>
      </c>
      <c r="E22" s="15" t="s">
        <v>27</v>
      </c>
      <c r="F22" s="15" t="s">
        <v>436</v>
      </c>
      <c r="G22" s="15" t="s">
        <v>29</v>
      </c>
      <c r="H22" s="15" t="s">
        <v>1233</v>
      </c>
      <c r="J22" s="15" t="s">
        <v>50</v>
      </c>
      <c r="K22" s="15" t="s">
        <v>50</v>
      </c>
      <c r="L22" s="15" t="s">
        <v>50</v>
      </c>
      <c r="M22" s="15">
        <v>12</v>
      </c>
      <c r="N22" s="15">
        <v>14923829</v>
      </c>
      <c r="O22" s="15">
        <v>14923829</v>
      </c>
      <c r="P22" s="15" t="s">
        <v>31</v>
      </c>
      <c r="Q22" s="15" t="s">
        <v>32</v>
      </c>
      <c r="R22" s="15">
        <v>0.31</v>
      </c>
      <c r="T22" s="15">
        <v>25</v>
      </c>
      <c r="U22" s="15">
        <v>56</v>
      </c>
      <c r="W22" s="15">
        <v>80</v>
      </c>
      <c r="X22" s="15">
        <v>156</v>
      </c>
      <c r="Y22" s="16">
        <v>43466</v>
      </c>
      <c r="Z22" s="15" t="s">
        <v>1256</v>
      </c>
    </row>
    <row r="23" spans="1:26" s="15" customFormat="1" x14ac:dyDescent="0.2">
      <c r="A23" s="15" t="s">
        <v>1144</v>
      </c>
      <c r="B23" s="15" t="s">
        <v>1257</v>
      </c>
      <c r="C23" s="15" t="s">
        <v>584</v>
      </c>
      <c r="D23" s="15" t="s">
        <v>1258</v>
      </c>
      <c r="E23" s="15" t="s">
        <v>27</v>
      </c>
      <c r="F23" s="15" t="s">
        <v>1259</v>
      </c>
      <c r="G23" s="15" t="s">
        <v>29</v>
      </c>
      <c r="H23" s="15" t="s">
        <v>1233</v>
      </c>
      <c r="J23" s="15" t="s">
        <v>50</v>
      </c>
      <c r="K23" s="15" t="s">
        <v>50</v>
      </c>
      <c r="L23" s="15" t="s">
        <v>50</v>
      </c>
      <c r="M23" s="15">
        <v>12</v>
      </c>
      <c r="N23" s="15">
        <v>14923826</v>
      </c>
      <c r="O23" s="15">
        <v>14923826</v>
      </c>
      <c r="P23" s="15" t="s">
        <v>38</v>
      </c>
      <c r="Q23" s="15" t="s">
        <v>31</v>
      </c>
      <c r="R23" s="15">
        <v>0.06</v>
      </c>
      <c r="T23" s="15">
        <v>9</v>
      </c>
      <c r="U23" s="15">
        <v>132</v>
      </c>
      <c r="W23" s="15">
        <v>164</v>
      </c>
      <c r="X23" s="15">
        <v>175</v>
      </c>
      <c r="Y23" s="16">
        <v>43466</v>
      </c>
      <c r="Z23" s="15" t="s">
        <v>1260</v>
      </c>
    </row>
    <row r="24" spans="1:26" s="15" customFormat="1" x14ac:dyDescent="0.2">
      <c r="A24" s="15" t="s">
        <v>1235</v>
      </c>
      <c r="B24" s="15" t="s">
        <v>1261</v>
      </c>
      <c r="C24" s="15" t="s">
        <v>1237</v>
      </c>
      <c r="D24" s="15" t="s">
        <v>1262</v>
      </c>
      <c r="E24" s="15" t="s">
        <v>27</v>
      </c>
      <c r="F24" s="15" t="s">
        <v>1263</v>
      </c>
      <c r="G24" s="15" t="s">
        <v>29</v>
      </c>
      <c r="H24" s="15" t="s">
        <v>1233</v>
      </c>
      <c r="J24" s="15" t="s">
        <v>50</v>
      </c>
      <c r="K24" s="15" t="s">
        <v>50</v>
      </c>
      <c r="L24" s="15" t="s">
        <v>50</v>
      </c>
      <c r="M24" s="15">
        <v>12</v>
      </c>
      <c r="N24" s="15">
        <v>14923823</v>
      </c>
      <c r="O24" s="15">
        <v>14923823</v>
      </c>
      <c r="P24" s="15" t="s">
        <v>31</v>
      </c>
      <c r="Q24" s="15" t="s">
        <v>38</v>
      </c>
      <c r="R24" s="15">
        <v>0.18</v>
      </c>
      <c r="T24" s="15">
        <v>20</v>
      </c>
      <c r="U24" s="15">
        <v>91</v>
      </c>
      <c r="W24" s="15">
        <v>165</v>
      </c>
      <c r="X24" s="15">
        <v>264</v>
      </c>
      <c r="Y24" s="16">
        <v>43466</v>
      </c>
      <c r="Z24" s="15" t="s">
        <v>1264</v>
      </c>
    </row>
    <row r="25" spans="1:26" s="15" customFormat="1" x14ac:dyDescent="0.2">
      <c r="A25" s="15" t="s">
        <v>1265</v>
      </c>
      <c r="B25" s="15" t="s">
        <v>1266</v>
      </c>
      <c r="C25" s="15" t="s">
        <v>556</v>
      </c>
      <c r="D25" s="15" t="s">
        <v>448</v>
      </c>
      <c r="E25" s="15" t="s">
        <v>27</v>
      </c>
      <c r="F25" s="15" t="s">
        <v>449</v>
      </c>
      <c r="G25" s="15" t="s">
        <v>29</v>
      </c>
      <c r="J25" s="15" t="s">
        <v>30</v>
      </c>
      <c r="K25" s="15" t="s">
        <v>30</v>
      </c>
      <c r="L25" s="15" t="s">
        <v>36</v>
      </c>
      <c r="M25" s="15">
        <v>12</v>
      </c>
      <c r="N25" s="15">
        <v>14923796</v>
      </c>
      <c r="O25" s="15">
        <v>14923796</v>
      </c>
      <c r="P25" s="15" t="s">
        <v>31</v>
      </c>
      <c r="Q25" s="15" t="s">
        <v>38</v>
      </c>
      <c r="R25" s="15">
        <v>0.33</v>
      </c>
      <c r="T25" s="15">
        <v>24</v>
      </c>
      <c r="U25" s="15">
        <v>48</v>
      </c>
      <c r="X25" s="15">
        <v>65</v>
      </c>
      <c r="Y25" s="16">
        <v>43466</v>
      </c>
      <c r="Z25" s="15" t="s">
        <v>1267</v>
      </c>
    </row>
    <row r="26" spans="1:26" s="15" customFormat="1" x14ac:dyDescent="0.2">
      <c r="A26" s="15" t="s">
        <v>1268</v>
      </c>
      <c r="B26" s="15" t="s">
        <v>1269</v>
      </c>
      <c r="C26" s="15" t="s">
        <v>51</v>
      </c>
      <c r="D26" s="15" t="s">
        <v>215</v>
      </c>
      <c r="E26" s="15" t="s">
        <v>27</v>
      </c>
      <c r="F26" s="15" t="s">
        <v>1270</v>
      </c>
      <c r="G26" s="15" t="s">
        <v>29</v>
      </c>
      <c r="H26" s="15" t="s">
        <v>1271</v>
      </c>
      <c r="J26" s="15" t="s">
        <v>50</v>
      </c>
      <c r="K26" s="15" t="s">
        <v>50</v>
      </c>
      <c r="L26" s="15" t="s">
        <v>50</v>
      </c>
      <c r="M26" s="15">
        <v>12</v>
      </c>
      <c r="N26" s="15">
        <v>14923779</v>
      </c>
      <c r="O26" s="15">
        <v>14923779</v>
      </c>
      <c r="P26" s="15" t="s">
        <v>31</v>
      </c>
      <c r="Q26" s="15" t="s">
        <v>37</v>
      </c>
      <c r="R26" s="15">
        <v>0.19</v>
      </c>
      <c r="T26" s="15">
        <v>7</v>
      </c>
      <c r="U26" s="15">
        <v>30</v>
      </c>
      <c r="W26" s="15">
        <v>121</v>
      </c>
      <c r="X26" s="15">
        <v>72</v>
      </c>
      <c r="Y26" s="16">
        <v>43466</v>
      </c>
      <c r="Z26" s="15" t="s">
        <v>1272</v>
      </c>
    </row>
    <row r="27" spans="1:26" s="15" customFormat="1" x14ac:dyDescent="0.2">
      <c r="A27" s="15" t="s">
        <v>537</v>
      </c>
      <c r="B27" s="15" t="s">
        <v>1273</v>
      </c>
      <c r="C27" s="15" t="s">
        <v>63</v>
      </c>
      <c r="D27" s="15" t="s">
        <v>1274</v>
      </c>
      <c r="E27" s="15" t="s">
        <v>27</v>
      </c>
      <c r="F27" s="15" t="s">
        <v>1275</v>
      </c>
      <c r="G27" s="15" t="s">
        <v>29</v>
      </c>
      <c r="I27" s="15">
        <v>1</v>
      </c>
      <c r="J27" s="15" t="s">
        <v>35</v>
      </c>
      <c r="K27" s="15" t="s">
        <v>30</v>
      </c>
      <c r="L27" s="15" t="s">
        <v>315</v>
      </c>
      <c r="M27" s="15">
        <v>12</v>
      </c>
      <c r="N27" s="15">
        <v>14923763</v>
      </c>
      <c r="O27" s="15">
        <v>14923763</v>
      </c>
      <c r="P27" s="15" t="s">
        <v>31</v>
      </c>
      <c r="Q27" s="15" t="s">
        <v>32</v>
      </c>
      <c r="R27" s="15">
        <v>0.15</v>
      </c>
      <c r="T27" s="15">
        <v>7</v>
      </c>
      <c r="U27" s="15">
        <v>40</v>
      </c>
      <c r="W27" s="15">
        <v>26</v>
      </c>
      <c r="X27" s="15">
        <v>44</v>
      </c>
      <c r="Y27" s="16">
        <v>43466</v>
      </c>
      <c r="Z27" s="15" t="s">
        <v>1276</v>
      </c>
    </row>
    <row r="28" spans="1:26" s="15" customFormat="1" x14ac:dyDescent="0.2">
      <c r="A28" s="15" t="s">
        <v>1231</v>
      </c>
      <c r="B28" s="15" t="s">
        <v>1277</v>
      </c>
      <c r="C28" s="15" t="s">
        <v>45</v>
      </c>
      <c r="D28" s="15" t="s">
        <v>1114</v>
      </c>
      <c r="E28" s="15" t="s">
        <v>27</v>
      </c>
      <c r="F28" s="15" t="s">
        <v>1278</v>
      </c>
      <c r="G28" s="15" t="s">
        <v>29</v>
      </c>
      <c r="H28" s="15" t="s">
        <v>1246</v>
      </c>
      <c r="J28" s="15" t="s">
        <v>35</v>
      </c>
      <c r="K28" s="15" t="s">
        <v>41</v>
      </c>
      <c r="L28" s="15" t="s">
        <v>36</v>
      </c>
      <c r="M28" s="15">
        <v>12</v>
      </c>
      <c r="N28" s="15">
        <v>14923757</v>
      </c>
      <c r="O28" s="15">
        <v>14923757</v>
      </c>
      <c r="P28" s="15" t="s">
        <v>31</v>
      </c>
      <c r="Q28" s="15" t="s">
        <v>32</v>
      </c>
      <c r="R28" s="15">
        <v>0.25</v>
      </c>
      <c r="T28" s="15">
        <v>80</v>
      </c>
      <c r="U28" s="15">
        <v>242</v>
      </c>
      <c r="X28" s="15">
        <v>73</v>
      </c>
      <c r="Y28" s="16">
        <v>43466</v>
      </c>
      <c r="Z28" s="15" t="s">
        <v>1279</v>
      </c>
    </row>
    <row r="29" spans="1:26" s="15" customFormat="1" x14ac:dyDescent="0.2">
      <c r="A29" s="15" t="s">
        <v>1280</v>
      </c>
      <c r="B29" s="15" t="s">
        <v>1281</v>
      </c>
      <c r="C29" s="15" t="s">
        <v>1282</v>
      </c>
      <c r="D29" s="15" t="s">
        <v>1283</v>
      </c>
      <c r="E29" s="15" t="s">
        <v>27</v>
      </c>
      <c r="F29" s="15" t="s">
        <v>1284</v>
      </c>
      <c r="G29" s="15" t="s">
        <v>29</v>
      </c>
      <c r="I29" s="15">
        <v>2</v>
      </c>
      <c r="J29" s="15" t="s">
        <v>30</v>
      </c>
      <c r="K29" s="15" t="s">
        <v>30</v>
      </c>
      <c r="L29" s="15" t="s">
        <v>1285</v>
      </c>
      <c r="M29" s="15">
        <v>12</v>
      </c>
      <c r="N29" s="15">
        <v>14923736</v>
      </c>
      <c r="O29" s="15">
        <v>14923736</v>
      </c>
      <c r="P29" s="15" t="s">
        <v>31</v>
      </c>
      <c r="Q29" s="15" t="s">
        <v>38</v>
      </c>
      <c r="X29" s="15">
        <v>21</v>
      </c>
      <c r="Y29" s="16">
        <v>43466</v>
      </c>
      <c r="Z29" s="15" t="s">
        <v>1286</v>
      </c>
    </row>
    <row r="30" spans="1:26" s="15" customFormat="1" x14ac:dyDescent="0.2">
      <c r="A30" s="15" t="s">
        <v>1150</v>
      </c>
      <c r="B30" s="15" t="s">
        <v>1287</v>
      </c>
      <c r="C30" s="15" t="s">
        <v>34</v>
      </c>
      <c r="D30" s="15" t="s">
        <v>969</v>
      </c>
      <c r="E30" s="15" t="s">
        <v>27</v>
      </c>
      <c r="F30" s="15" t="s">
        <v>970</v>
      </c>
      <c r="G30" s="15" t="s">
        <v>29</v>
      </c>
      <c r="H30" s="15" t="s">
        <v>1233</v>
      </c>
      <c r="J30" s="15" t="s">
        <v>50</v>
      </c>
      <c r="K30" s="15" t="s">
        <v>50</v>
      </c>
      <c r="L30" s="15" t="s">
        <v>50</v>
      </c>
      <c r="M30" s="15">
        <v>12</v>
      </c>
      <c r="N30" s="15">
        <v>14923720</v>
      </c>
      <c r="O30" s="15">
        <v>14923720</v>
      </c>
      <c r="P30" s="15" t="s">
        <v>31</v>
      </c>
      <c r="Q30" s="15" t="s">
        <v>32</v>
      </c>
      <c r="R30" s="15">
        <v>0.51</v>
      </c>
      <c r="T30" s="15">
        <v>31</v>
      </c>
      <c r="U30" s="15">
        <v>30</v>
      </c>
      <c r="W30" s="15">
        <v>69</v>
      </c>
      <c r="X30" s="15">
        <v>357</v>
      </c>
      <c r="Y30" s="16">
        <v>43466</v>
      </c>
      <c r="Z30" s="15" t="s">
        <v>1288</v>
      </c>
    </row>
    <row r="31" spans="1:26" s="15" customFormat="1" x14ac:dyDescent="0.2">
      <c r="A31" s="15" t="s">
        <v>1265</v>
      </c>
      <c r="B31" s="15" t="s">
        <v>1289</v>
      </c>
      <c r="C31" s="15" t="s">
        <v>1290</v>
      </c>
      <c r="D31" s="15" t="s">
        <v>703</v>
      </c>
      <c r="E31" s="15" t="s">
        <v>27</v>
      </c>
      <c r="F31" s="15" t="s">
        <v>704</v>
      </c>
      <c r="G31" s="15" t="s">
        <v>29</v>
      </c>
      <c r="J31" s="15" t="s">
        <v>30</v>
      </c>
      <c r="K31" s="15" t="s">
        <v>30</v>
      </c>
      <c r="L31" s="15" t="s">
        <v>36</v>
      </c>
      <c r="M31" s="15">
        <v>12</v>
      </c>
      <c r="N31" s="15">
        <v>14923720</v>
      </c>
      <c r="O31" s="15">
        <v>14923720</v>
      </c>
      <c r="P31" s="15" t="s">
        <v>31</v>
      </c>
      <c r="Q31" s="15" t="s">
        <v>38</v>
      </c>
      <c r="R31" s="15">
        <v>0.19</v>
      </c>
      <c r="T31" s="15">
        <v>5</v>
      </c>
      <c r="U31" s="15">
        <v>22</v>
      </c>
      <c r="X31" s="15">
        <v>65</v>
      </c>
      <c r="Y31" s="16">
        <v>43466</v>
      </c>
      <c r="Z31" s="15" t="s">
        <v>1291</v>
      </c>
    </row>
  </sheetData>
  <autoFilter ref="A1:X16">
    <sortState ref="A2:X21">
      <sortCondition ref="G1:G21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tabSelected="1" workbookViewId="0">
      <selection activeCell="F9" sqref="F9"/>
    </sheetView>
  </sheetViews>
  <sheetFormatPr defaultColWidth="6.88671875" defaultRowHeight="15" x14ac:dyDescent="0.25"/>
  <cols>
    <col min="1" max="1" width="11.6640625" style="19" customWidth="1"/>
    <col min="2" max="2" width="12.77734375" style="19" customWidth="1"/>
    <col min="3" max="3" width="13.77734375" style="19" customWidth="1"/>
    <col min="4" max="4" width="11.88671875" style="19" customWidth="1"/>
    <col min="5" max="5" width="15.88671875" style="19" customWidth="1"/>
    <col min="6" max="6" width="18.109375" style="19" customWidth="1"/>
    <col min="7" max="7" width="14.109375" style="19" customWidth="1"/>
    <col min="8" max="8" width="11.44140625" style="19" customWidth="1"/>
    <col min="9" max="9" width="11.6640625" style="19" customWidth="1"/>
    <col min="10" max="10" width="10.6640625" style="19" customWidth="1"/>
    <col min="11" max="13" width="6.88671875" style="19"/>
    <col min="14" max="14" width="30.21875" style="19" customWidth="1"/>
    <col min="15" max="15" width="6.88671875" style="19"/>
    <col min="16" max="16" width="9.5546875" style="19" bestFit="1" customWidth="1"/>
    <col min="17" max="17" width="9.44140625" style="19" bestFit="1" customWidth="1"/>
    <col min="18" max="16384" width="6.88671875" style="19"/>
  </cols>
  <sheetData>
    <row r="1" spans="1:18" x14ac:dyDescent="0.25">
      <c r="A1" s="18" t="s">
        <v>2023</v>
      </c>
      <c r="E1" s="20" t="s">
        <v>2022</v>
      </c>
    </row>
    <row r="2" spans="1:18" x14ac:dyDescent="0.25">
      <c r="A2" s="12" t="s">
        <v>2021</v>
      </c>
    </row>
    <row r="3" spans="1:18" x14ac:dyDescent="0.25">
      <c r="A3" s="19" t="s">
        <v>2020</v>
      </c>
      <c r="H3" s="21" t="s">
        <v>2016</v>
      </c>
      <c r="I3" s="21" t="s">
        <v>2015</v>
      </c>
      <c r="J3" s="21" t="s">
        <v>2014</v>
      </c>
      <c r="K3" s="21" t="s">
        <v>2013</v>
      </c>
      <c r="L3" s="21" t="s">
        <v>2012</v>
      </c>
      <c r="M3" s="21" t="s">
        <v>2011</v>
      </c>
      <c r="N3" s="21" t="s">
        <v>2010</v>
      </c>
      <c r="O3" s="21" t="s">
        <v>2009</v>
      </c>
      <c r="P3" s="21" t="s">
        <v>2008</v>
      </c>
      <c r="Q3" s="21" t="s">
        <v>2007</v>
      </c>
      <c r="R3" s="22"/>
    </row>
    <row r="4" spans="1:18" x14ac:dyDescent="0.25">
      <c r="H4" s="23" t="s">
        <v>2001</v>
      </c>
      <c r="I4" s="23" t="s">
        <v>2006</v>
      </c>
      <c r="J4" s="23" t="s">
        <v>2005</v>
      </c>
      <c r="K4" s="23" t="s">
        <v>1714</v>
      </c>
      <c r="L4" s="23" t="s">
        <v>2004</v>
      </c>
      <c r="M4" s="23" t="s">
        <v>2003</v>
      </c>
      <c r="N4" s="24" t="s">
        <v>2002</v>
      </c>
      <c r="O4" s="23"/>
      <c r="P4" s="23">
        <f>6/246254</f>
        <v>2.436508645544844E-5</v>
      </c>
      <c r="Q4" s="23"/>
      <c r="R4" s="22"/>
    </row>
    <row r="5" spans="1:18" x14ac:dyDescent="0.25">
      <c r="A5" s="18" t="s">
        <v>2019</v>
      </c>
      <c r="B5" s="18" t="s">
        <v>2018</v>
      </c>
      <c r="C5" s="25"/>
      <c r="D5" s="25"/>
      <c r="E5" s="26" t="s">
        <v>2017</v>
      </c>
      <c r="F5" s="19" t="s">
        <v>2026</v>
      </c>
      <c r="H5" s="23" t="s">
        <v>2001</v>
      </c>
      <c r="I5" s="23" t="s">
        <v>2000</v>
      </c>
      <c r="J5" s="23" t="s">
        <v>1999</v>
      </c>
      <c r="K5" s="23" t="s">
        <v>1682</v>
      </c>
      <c r="L5" s="23" t="s">
        <v>1998</v>
      </c>
      <c r="M5" s="23" t="s">
        <v>1997</v>
      </c>
      <c r="N5" s="24" t="s">
        <v>1996</v>
      </c>
      <c r="O5" s="23"/>
      <c r="P5" s="23"/>
      <c r="Q5" s="23"/>
      <c r="R5" s="22"/>
    </row>
    <row r="6" spans="1:18" x14ac:dyDescent="0.25">
      <c r="A6" s="27" t="s">
        <v>2027</v>
      </c>
      <c r="B6" s="27">
        <f>SUM(O30:O57)</f>
        <v>3.3448012232415906E-4</v>
      </c>
      <c r="C6" s="27">
        <f t="shared" ref="C6:D6" si="0">SUM(P30:P57)</f>
        <v>3.7463173511716018E-4</v>
      </c>
      <c r="D6" s="27">
        <f t="shared" si="0"/>
        <v>1.7622477114254644E-4</v>
      </c>
      <c r="E6" s="27">
        <f>AVERAGE(B6:D6)</f>
        <v>2.951122095279552E-4</v>
      </c>
      <c r="F6" s="19">
        <f>24/41738</f>
        <v>5.7501557333844455E-4</v>
      </c>
      <c r="H6" s="28" t="s">
        <v>2028</v>
      </c>
      <c r="I6" s="28" t="s">
        <v>1984</v>
      </c>
      <c r="J6" s="28" t="s">
        <v>1983</v>
      </c>
      <c r="K6" s="28" t="s">
        <v>1720</v>
      </c>
      <c r="L6" s="28"/>
      <c r="M6" s="28"/>
      <c r="N6" s="29" t="s">
        <v>1980</v>
      </c>
      <c r="O6" s="28"/>
      <c r="P6" s="28">
        <f>1/246104</f>
        <v>4.0633228228716313E-6</v>
      </c>
      <c r="Q6" s="28"/>
      <c r="R6" s="22"/>
    </row>
    <row r="7" spans="1:18" x14ac:dyDescent="0.25">
      <c r="A7" s="27" t="s">
        <v>1931</v>
      </c>
      <c r="B7" s="27">
        <f>SUM(O30:O36)</f>
        <v>6.3710499490316009E-5</v>
      </c>
      <c r="C7" s="27">
        <f t="shared" ref="C7:D7" si="1">SUM(P30:P36)</f>
        <v>7.8051623472963539E-5</v>
      </c>
      <c r="D7" s="27">
        <f t="shared" si="1"/>
        <v>4.6245698442414908E-5</v>
      </c>
      <c r="E7" s="27">
        <f t="shared" ref="E7:E23" si="2">AVERAGE(B7:D7)</f>
        <v>6.2669273801898152E-5</v>
      </c>
      <c r="F7" s="19">
        <f>12/41738</f>
        <v>2.8750778666922227E-4</v>
      </c>
      <c r="H7" s="23" t="s">
        <v>1990</v>
      </c>
      <c r="I7" s="23" t="s">
        <v>1995</v>
      </c>
      <c r="J7" s="23" t="s">
        <v>1994</v>
      </c>
      <c r="K7" s="23" t="s">
        <v>1749</v>
      </c>
      <c r="L7" s="23" t="s">
        <v>1993</v>
      </c>
      <c r="M7" s="23" t="s">
        <v>1992</v>
      </c>
      <c r="N7" s="24" t="s">
        <v>1991</v>
      </c>
      <c r="O7" s="23"/>
      <c r="P7" s="23">
        <f>1/246260</f>
        <v>4.0607488020791033E-6</v>
      </c>
      <c r="Q7" s="23"/>
      <c r="R7" s="22"/>
    </row>
    <row r="8" spans="1:18" x14ac:dyDescent="0.25">
      <c r="A8" s="27" t="s">
        <v>1905</v>
      </c>
      <c r="B8" s="27">
        <f>SUM(O37:O42)</f>
        <v>2.1502293577981653E-4</v>
      </c>
      <c r="C8" s="27">
        <f>SUM(P37:P42)</f>
        <v>1.4512069873264436E-4</v>
      </c>
      <c r="D8" s="27">
        <f>SUM(Q37:Q42)</f>
        <v>4.1131133666728419E-5</v>
      </c>
      <c r="E8" s="27">
        <f t="shared" si="2"/>
        <v>1.3375825605972975E-4</v>
      </c>
      <c r="F8" s="19">
        <f>3/41738</f>
        <v>7.1876946667305568E-5</v>
      </c>
      <c r="H8" s="23" t="s">
        <v>1990</v>
      </c>
      <c r="I8" s="23" t="s">
        <v>1989</v>
      </c>
      <c r="J8" s="23" t="s">
        <v>1988</v>
      </c>
      <c r="K8" s="23" t="s">
        <v>1707</v>
      </c>
      <c r="L8" s="23" t="s">
        <v>1987</v>
      </c>
      <c r="M8" s="23" t="s">
        <v>1986</v>
      </c>
      <c r="N8" s="24" t="s">
        <v>1985</v>
      </c>
      <c r="O8" s="23">
        <f>2/125568</f>
        <v>1.5927624872579002E-5</v>
      </c>
      <c r="P8" s="23"/>
      <c r="Q8" s="23"/>
      <c r="R8" s="30"/>
    </row>
    <row r="9" spans="1:18" x14ac:dyDescent="0.25">
      <c r="A9" s="27" t="s">
        <v>1899</v>
      </c>
      <c r="B9" s="27">
        <f>SUM(O43:O47)</f>
        <v>1.5927624872579002E-5</v>
      </c>
      <c r="C9" s="27">
        <f t="shared" ref="C9:D9" si="3">SUM(P43:P47)</f>
        <v>1.7322190775635836E-5</v>
      </c>
      <c r="D9" s="27">
        <f t="shared" si="3"/>
        <v>3.6726184393532534E-5</v>
      </c>
      <c r="E9" s="27">
        <f t="shared" si="2"/>
        <v>2.3325333347249124E-5</v>
      </c>
      <c r="F9" s="19">
        <f>1/41738</f>
        <v>2.3958982222435192E-5</v>
      </c>
      <c r="H9" s="28" t="s">
        <v>1990</v>
      </c>
      <c r="I9" s="28" t="s">
        <v>1984</v>
      </c>
      <c r="J9" s="28" t="s">
        <v>1983</v>
      </c>
      <c r="K9" s="28" t="s">
        <v>1720</v>
      </c>
      <c r="L9" s="28" t="s">
        <v>1982</v>
      </c>
      <c r="M9" s="28" t="s">
        <v>1981</v>
      </c>
      <c r="N9" s="29" t="s">
        <v>1980</v>
      </c>
      <c r="O9" s="28"/>
      <c r="P9" s="28">
        <f>1/246104</f>
        <v>4.0633228228716313E-6</v>
      </c>
      <c r="Q9" s="28">
        <f>1/120864</f>
        <v>8.2737622451681229E-6</v>
      </c>
      <c r="R9" s="30"/>
    </row>
    <row r="10" spans="1:18" x14ac:dyDescent="0.25">
      <c r="A10" s="27" t="s">
        <v>2029</v>
      </c>
      <c r="B10" s="27"/>
      <c r="C10" s="27"/>
      <c r="D10" s="27">
        <f t="shared" ref="D10" si="4">SUM(Q48)</f>
        <v>9.0976910060226716E-6</v>
      </c>
      <c r="E10" s="27">
        <f t="shared" si="2"/>
        <v>9.0976910060226716E-6</v>
      </c>
      <c r="H10" s="23" t="s">
        <v>1979</v>
      </c>
      <c r="I10" s="23" t="s">
        <v>1978</v>
      </c>
      <c r="J10" s="23" t="s">
        <v>1977</v>
      </c>
      <c r="K10" s="23" t="s">
        <v>1738</v>
      </c>
      <c r="L10" s="23" t="s">
        <v>1976</v>
      </c>
      <c r="M10" s="23" t="s">
        <v>1975</v>
      </c>
      <c r="N10" s="24" t="s">
        <v>1974</v>
      </c>
      <c r="O10" s="23"/>
      <c r="P10" s="23"/>
      <c r="Q10" s="23"/>
      <c r="R10" s="22"/>
    </row>
    <row r="11" spans="1:18" x14ac:dyDescent="0.25">
      <c r="A11" s="27" t="s">
        <v>1877</v>
      </c>
      <c r="B11" s="27"/>
      <c r="C11" s="27">
        <f t="shared" ref="C11:D11" si="5">SUM(P50:P51)</f>
        <v>1.2360331301295158E-5</v>
      </c>
      <c r="D11" s="27">
        <f t="shared" si="5"/>
        <v>8.4778812079285149E-6</v>
      </c>
      <c r="E11" s="27">
        <f t="shared" si="2"/>
        <v>1.0419106254611836E-5</v>
      </c>
      <c r="F11" s="19">
        <f>3/41738</f>
        <v>7.1876946667305568E-5</v>
      </c>
      <c r="H11" s="22" t="s">
        <v>1973</v>
      </c>
      <c r="I11" s="22" t="s">
        <v>1972</v>
      </c>
      <c r="J11" s="22" t="s">
        <v>1971</v>
      </c>
      <c r="K11" s="22" t="s">
        <v>1682</v>
      </c>
      <c r="L11" s="22" t="s">
        <v>1970</v>
      </c>
      <c r="M11" s="22" t="s">
        <v>1969</v>
      </c>
      <c r="N11" s="31" t="s">
        <v>1968</v>
      </c>
      <c r="O11" s="22">
        <f>2/125568</f>
        <v>1.5927624872579002E-5</v>
      </c>
      <c r="P11" s="22"/>
      <c r="Q11" s="22"/>
      <c r="R11" s="22"/>
    </row>
    <row r="12" spans="1:18" x14ac:dyDescent="0.25">
      <c r="A12" s="27" t="s">
        <v>2030</v>
      </c>
      <c r="B12" s="27"/>
      <c r="C12" s="27">
        <f>SUM(P49)</f>
        <v>3.2272639256438391E-5</v>
      </c>
      <c r="D12" s="27"/>
      <c r="E12" s="27">
        <f t="shared" si="2"/>
        <v>3.2272639256438391E-5</v>
      </c>
      <c r="F12" s="19">
        <f>2/41738</f>
        <v>4.7917964444870383E-5</v>
      </c>
      <c r="H12" s="22" t="s">
        <v>1967</v>
      </c>
      <c r="I12" s="22" t="s">
        <v>1966</v>
      </c>
      <c r="J12" s="22" t="s">
        <v>1965</v>
      </c>
      <c r="K12" s="22" t="s">
        <v>1886</v>
      </c>
      <c r="L12" s="22" t="s">
        <v>1964</v>
      </c>
      <c r="M12" s="22" t="s">
        <v>1963</v>
      </c>
      <c r="N12" s="31" t="s">
        <v>1962</v>
      </c>
      <c r="O12" s="22"/>
      <c r="P12" s="22"/>
      <c r="Q12" s="22"/>
      <c r="R12" s="22"/>
    </row>
    <row r="13" spans="1:18" x14ac:dyDescent="0.25">
      <c r="A13" s="27" t="s">
        <v>1871</v>
      </c>
      <c r="B13" s="27">
        <f>SUM(O52:O55)</f>
        <v>3.1855249745158005E-5</v>
      </c>
      <c r="C13" s="27">
        <f t="shared" ref="C13:D13" si="6">SUM(P52:P55)</f>
        <v>5.7231612321744525E-5</v>
      </c>
      <c r="D13" s="27">
        <f t="shared" si="6"/>
        <v>3.4546182425919359E-5</v>
      </c>
      <c r="E13" s="27">
        <f t="shared" si="2"/>
        <v>4.121101483094063E-5</v>
      </c>
      <c r="H13" s="22" t="s">
        <v>1509</v>
      </c>
      <c r="I13" s="22" t="s">
        <v>1961</v>
      </c>
      <c r="J13" s="22" t="s">
        <v>1960</v>
      </c>
      <c r="K13" s="22" t="s">
        <v>1714</v>
      </c>
      <c r="L13" s="22" t="s">
        <v>1959</v>
      </c>
      <c r="M13" s="22" t="s">
        <v>1958</v>
      </c>
      <c r="N13" s="31" t="s">
        <v>1957</v>
      </c>
      <c r="O13" s="22"/>
      <c r="P13" s="22">
        <f>1/246154</f>
        <v>4.062497460939087E-6</v>
      </c>
      <c r="Q13" s="22"/>
      <c r="R13" s="22"/>
    </row>
    <row r="14" spans="1:18" x14ac:dyDescent="0.25">
      <c r="A14" s="27" t="s">
        <v>2031</v>
      </c>
      <c r="B14" s="27"/>
      <c r="C14" s="27"/>
      <c r="D14" s="27"/>
      <c r="E14" s="27"/>
      <c r="F14" s="19">
        <f>2/41738</f>
        <v>4.7917964444870383E-5</v>
      </c>
      <c r="H14" s="22" t="s">
        <v>400</v>
      </c>
      <c r="I14" s="22" t="s">
        <v>1956</v>
      </c>
      <c r="J14" s="22" t="s">
        <v>1955</v>
      </c>
      <c r="K14" s="22" t="s">
        <v>1720</v>
      </c>
      <c r="L14" s="22" t="s">
        <v>1954</v>
      </c>
      <c r="M14" s="22" t="s">
        <v>1953</v>
      </c>
      <c r="N14" s="31" t="s">
        <v>1952</v>
      </c>
      <c r="O14" s="22"/>
      <c r="P14" s="22">
        <f>1/246070</f>
        <v>4.0638842605762588E-6</v>
      </c>
      <c r="Q14" s="22"/>
      <c r="R14" s="22"/>
    </row>
    <row r="15" spans="1:18" x14ac:dyDescent="0.25">
      <c r="A15" s="27" t="s">
        <v>2032</v>
      </c>
      <c r="B15" s="27"/>
      <c r="C15" s="27">
        <f t="shared" ref="C15" si="7">SUM(P56)</f>
        <v>3.2272639256438391E-5</v>
      </c>
      <c r="D15" s="27"/>
      <c r="E15" s="27">
        <f t="shared" si="2"/>
        <v>3.2272639256438391E-5</v>
      </c>
      <c r="H15" s="22" t="s">
        <v>400</v>
      </c>
      <c r="I15" s="22" t="s">
        <v>1951</v>
      </c>
      <c r="J15" s="22" t="s">
        <v>1950</v>
      </c>
      <c r="K15" s="22" t="s">
        <v>1700</v>
      </c>
      <c r="L15" s="22" t="s">
        <v>1949</v>
      </c>
      <c r="M15" s="22" t="s">
        <v>1948</v>
      </c>
      <c r="N15" s="31" t="s">
        <v>1947</v>
      </c>
      <c r="O15" s="22"/>
      <c r="P15" s="22">
        <f>1/201594</f>
        <v>4.960465093207139E-6</v>
      </c>
      <c r="Q15" s="22">
        <f>1/81202</f>
        <v>1.2314967611635181E-5</v>
      </c>
      <c r="R15" s="22"/>
    </row>
    <row r="16" spans="1:18" x14ac:dyDescent="0.25">
      <c r="A16" s="27" t="s">
        <v>2033</v>
      </c>
      <c r="B16" s="27">
        <f>SUM(O57)</f>
        <v>7.9638124362895011E-6</v>
      </c>
      <c r="C16" s="27"/>
      <c r="D16" s="27"/>
      <c r="E16" s="27">
        <f t="shared" si="2"/>
        <v>7.9638124362895011E-6</v>
      </c>
      <c r="F16" s="19">
        <f>1/41738</f>
        <v>2.3958982222435192E-5</v>
      </c>
      <c r="H16" s="32" t="s">
        <v>1696</v>
      </c>
      <c r="I16" s="32" t="s">
        <v>1740</v>
      </c>
      <c r="J16" s="32" t="s">
        <v>1739</v>
      </c>
      <c r="K16" s="32" t="s">
        <v>1738</v>
      </c>
      <c r="L16" s="32" t="s">
        <v>1737</v>
      </c>
      <c r="M16" s="32" t="s">
        <v>1736</v>
      </c>
      <c r="N16" s="33" t="s">
        <v>1735</v>
      </c>
      <c r="O16" s="32"/>
      <c r="P16" s="32">
        <f>3/246198</f>
        <v>1.2185314259254745E-5</v>
      </c>
      <c r="Q16" s="32">
        <f>1/121146</f>
        <v>8.2545028312944711E-6</v>
      </c>
      <c r="R16" s="22"/>
    </row>
    <row r="17" spans="1:18" s="36" customFormat="1" x14ac:dyDescent="0.25">
      <c r="A17" s="34" t="s">
        <v>2034</v>
      </c>
      <c r="B17" s="35">
        <f>SUM(O16:O29)</f>
        <v>7.9638124362895011E-6</v>
      </c>
      <c r="C17" s="35">
        <f t="shared" ref="C17:D17" si="8">SUM(P16:P29)</f>
        <v>1.5309375008551695E-4</v>
      </c>
      <c r="D17" s="35">
        <f t="shared" si="8"/>
        <v>6.0332595290996812E-5</v>
      </c>
      <c r="E17" s="35">
        <f t="shared" si="2"/>
        <v>7.3796719270934421E-5</v>
      </c>
      <c r="F17" s="36">
        <f>16/41738</f>
        <v>3.8334371555896307E-4</v>
      </c>
      <c r="H17" s="32" t="s">
        <v>1696</v>
      </c>
      <c r="I17" s="32" t="s">
        <v>1728</v>
      </c>
      <c r="J17" s="32" t="s">
        <v>1727</v>
      </c>
      <c r="K17" s="32" t="s">
        <v>1726</v>
      </c>
      <c r="L17" s="32" t="s">
        <v>1725</v>
      </c>
      <c r="M17" s="32" t="s">
        <v>1724</v>
      </c>
      <c r="N17" s="33" t="s">
        <v>1723</v>
      </c>
      <c r="O17" s="32"/>
      <c r="P17" s="32"/>
      <c r="Q17" s="32">
        <f>1/121170</f>
        <v>8.2528678715853762E-6</v>
      </c>
      <c r="R17" s="22"/>
    </row>
    <row r="18" spans="1:18" s="36" customFormat="1" x14ac:dyDescent="0.25">
      <c r="A18" s="35" t="s">
        <v>1696</v>
      </c>
      <c r="B18" s="35">
        <f>SUM(O16:O20)</f>
        <v>7.9638124362895011E-6</v>
      </c>
      <c r="C18" s="35">
        <f>SUM(P16:P20)</f>
        <v>1.6249462779498269E-5</v>
      </c>
      <c r="D18" s="35">
        <f>SUM(Q16:Q20)+Q2</f>
        <v>2.4797319968390342E-5</v>
      </c>
      <c r="E18" s="35">
        <f t="shared" si="2"/>
        <v>1.6336865061392704E-5</v>
      </c>
      <c r="F18" s="36">
        <f>6/41738</f>
        <v>1.4375389333461114E-4</v>
      </c>
      <c r="H18" s="32" t="s">
        <v>1696</v>
      </c>
      <c r="I18" s="32" t="s">
        <v>1722</v>
      </c>
      <c r="J18" s="32" t="s">
        <v>1721</v>
      </c>
      <c r="K18" s="32" t="s">
        <v>1720</v>
      </c>
      <c r="L18" s="32" t="s">
        <v>1719</v>
      </c>
      <c r="M18" s="32" t="s">
        <v>1718</v>
      </c>
      <c r="N18" s="33" t="s">
        <v>1717</v>
      </c>
      <c r="O18" s="32">
        <f>1/125568</f>
        <v>7.9638124362895011E-6</v>
      </c>
      <c r="P18" s="32"/>
      <c r="Q18" s="32"/>
      <c r="R18" s="22"/>
    </row>
    <row r="19" spans="1:18" x14ac:dyDescent="0.25">
      <c r="A19" s="35" t="s">
        <v>2035</v>
      </c>
      <c r="B19" s="35"/>
      <c r="C19" s="35"/>
      <c r="D19" s="35"/>
      <c r="E19" s="35"/>
      <c r="F19" s="19">
        <f>1/41738</f>
        <v>2.3958982222435192E-5</v>
      </c>
      <c r="H19" s="32" t="s">
        <v>1696</v>
      </c>
      <c r="I19" s="32" t="s">
        <v>1695</v>
      </c>
      <c r="J19" s="32" t="s">
        <v>1694</v>
      </c>
      <c r="K19" s="32" t="s">
        <v>1682</v>
      </c>
      <c r="L19" s="32" t="s">
        <v>1693</v>
      </c>
      <c r="M19" s="32" t="s">
        <v>1692</v>
      </c>
      <c r="N19" s="33" t="s">
        <v>1691</v>
      </c>
      <c r="O19" s="32"/>
      <c r="P19" s="32"/>
      <c r="Q19" s="32">
        <f>1/120628</f>
        <v>8.2899492655104944E-6</v>
      </c>
      <c r="R19" s="22"/>
    </row>
    <row r="20" spans="1:18" x14ac:dyDescent="0.25">
      <c r="A20" s="35" t="s">
        <v>1752</v>
      </c>
      <c r="B20" s="35"/>
      <c r="C20" s="35">
        <f>SUM(P21:P23)</f>
        <v>2.3729756711912711E-5</v>
      </c>
      <c r="D20" s="35">
        <f>SUM(Q21:Q23)</f>
        <v>8.2543665599101933E-6</v>
      </c>
      <c r="E20" s="35">
        <f t="shared" si="2"/>
        <v>1.5992061635911451E-5</v>
      </c>
      <c r="F20" s="19">
        <f>6/41738</f>
        <v>1.4375389333461114E-4</v>
      </c>
      <c r="H20" s="37" t="s">
        <v>1696</v>
      </c>
      <c r="I20" s="37" t="s">
        <v>1734</v>
      </c>
      <c r="J20" s="37" t="s">
        <v>1733</v>
      </c>
      <c r="K20" s="37" t="s">
        <v>1732</v>
      </c>
      <c r="L20" s="37" t="s">
        <v>1731</v>
      </c>
      <c r="M20" s="37" t="s">
        <v>1730</v>
      </c>
      <c r="N20" s="38" t="s">
        <v>1729</v>
      </c>
      <c r="O20" s="37"/>
      <c r="P20" s="37">
        <f>1/246054</f>
        <v>4.0641485202435241E-6</v>
      </c>
      <c r="Q20" s="37"/>
      <c r="R20" s="30"/>
    </row>
    <row r="21" spans="1:18" x14ac:dyDescent="0.25">
      <c r="A21" s="35" t="s">
        <v>2036</v>
      </c>
      <c r="B21" s="35"/>
      <c r="C21" s="35">
        <f>SUM(P24)</f>
        <v>8.1315357218364267E-6</v>
      </c>
      <c r="D21" s="35"/>
      <c r="E21" s="35">
        <f t="shared" si="2"/>
        <v>8.1315357218364267E-6</v>
      </c>
      <c r="F21" s="19">
        <f>2/41738</f>
        <v>4.7917964444870383E-5</v>
      </c>
      <c r="H21" s="32" t="s">
        <v>1752</v>
      </c>
      <c r="I21" s="32" t="s">
        <v>1751</v>
      </c>
      <c r="J21" s="32" t="s">
        <v>1750</v>
      </c>
      <c r="K21" s="32" t="s">
        <v>1749</v>
      </c>
      <c r="L21" s="32" t="s">
        <v>1748</v>
      </c>
      <c r="M21" s="32" t="s">
        <v>1747</v>
      </c>
      <c r="N21" s="33" t="s">
        <v>1746</v>
      </c>
      <c r="O21" s="32"/>
      <c r="P21" s="32">
        <f>1/245622</f>
        <v>4.0712965450977518E-6</v>
      </c>
      <c r="Q21" s="32"/>
      <c r="R21" s="30"/>
    </row>
    <row r="22" spans="1:18" x14ac:dyDescent="0.25">
      <c r="A22" s="35" t="s">
        <v>1710</v>
      </c>
      <c r="B22" s="35"/>
      <c r="C22" s="35">
        <f>SUM(P25:P27)</f>
        <v>1.0091884635202603E-4</v>
      </c>
      <c r="D22" s="35">
        <f>SUM(Q25:Q27)</f>
        <v>8.2422564001120947E-6</v>
      </c>
      <c r="E22" s="35">
        <f t="shared" si="2"/>
        <v>5.4580551376069066E-5</v>
      </c>
      <c r="F22" s="19">
        <f>1/41738</f>
        <v>2.3958982222435192E-5</v>
      </c>
      <c r="H22" s="37" t="s">
        <v>1752</v>
      </c>
      <c r="I22" s="37" t="s">
        <v>1690</v>
      </c>
      <c r="J22" s="37" t="s">
        <v>1689</v>
      </c>
      <c r="K22" s="37" t="s">
        <v>1682</v>
      </c>
      <c r="L22" s="37"/>
      <c r="M22" s="37"/>
      <c r="N22" s="38" t="s">
        <v>1686</v>
      </c>
      <c r="O22" s="37"/>
      <c r="P22" s="37">
        <f>1/133816</f>
        <v>7.4729479284988341E-6</v>
      </c>
      <c r="Q22" s="37"/>
      <c r="R22" s="30"/>
    </row>
    <row r="23" spans="1:18" x14ac:dyDescent="0.25">
      <c r="A23" s="35" t="s">
        <v>1703</v>
      </c>
      <c r="B23" s="35"/>
      <c r="C23" s="35">
        <f t="shared" ref="C23:D23" si="9">SUM(P28:P29)</f>
        <v>4.0641485202435241E-6</v>
      </c>
      <c r="D23" s="35">
        <f t="shared" si="9"/>
        <v>1.9038652362584176E-5</v>
      </c>
      <c r="E23" s="35">
        <f t="shared" si="2"/>
        <v>1.155140044141385E-5</v>
      </c>
      <c r="H23" s="37" t="s">
        <v>1752</v>
      </c>
      <c r="I23" s="37" t="s">
        <v>1745</v>
      </c>
      <c r="J23" s="37" t="s">
        <v>1744</v>
      </c>
      <c r="K23" s="37" t="s">
        <v>1738</v>
      </c>
      <c r="L23" s="37" t="s">
        <v>1743</v>
      </c>
      <c r="M23" s="37" t="s">
        <v>1742</v>
      </c>
      <c r="N23" s="38" t="s">
        <v>1741</v>
      </c>
      <c r="O23" s="37"/>
      <c r="P23" s="37">
        <f>3/246194</f>
        <v>1.2185512238316125E-5</v>
      </c>
      <c r="Q23" s="37">
        <f>1/121148</f>
        <v>8.2543665599101933E-6</v>
      </c>
      <c r="R23" s="30"/>
    </row>
    <row r="24" spans="1:18" x14ac:dyDescent="0.25">
      <c r="A24" s="39" t="s">
        <v>2037</v>
      </c>
      <c r="B24" s="39">
        <f>SUM(O11:O15)</f>
        <v>1.5927624872579002E-5</v>
      </c>
      <c r="C24" s="39">
        <f>SUM(P11:P15)</f>
        <v>1.3086846814722483E-5</v>
      </c>
      <c r="D24" s="39">
        <f>SUM(Q11:Q15)</f>
        <v>1.2314967611635181E-5</v>
      </c>
      <c r="E24" s="39">
        <f>AVERAGE(B24:D24)</f>
        <v>1.3776479766312222E-5</v>
      </c>
      <c r="F24" s="19">
        <f>16/41738</f>
        <v>3.8334371555896307E-4</v>
      </c>
      <c r="H24" s="37" t="s">
        <v>2036</v>
      </c>
      <c r="I24" s="37" t="s">
        <v>1690</v>
      </c>
      <c r="J24" s="37" t="s">
        <v>1689</v>
      </c>
      <c r="K24" s="37" t="s">
        <v>1682</v>
      </c>
      <c r="L24" s="37" t="s">
        <v>1688</v>
      </c>
      <c r="M24" s="37" t="s">
        <v>1687</v>
      </c>
      <c r="N24" s="38" t="s">
        <v>1686</v>
      </c>
      <c r="O24" s="37"/>
      <c r="P24" s="37">
        <f>2/245956</f>
        <v>8.1315357218364267E-6</v>
      </c>
      <c r="Q24" s="37"/>
      <c r="R24" s="30"/>
    </row>
    <row r="25" spans="1:18" x14ac:dyDescent="0.25">
      <c r="A25" s="39" t="s">
        <v>1973</v>
      </c>
      <c r="B25" s="39">
        <f>SUM(O11)</f>
        <v>1.5927624872579002E-5</v>
      </c>
      <c r="C25" s="39"/>
      <c r="D25" s="39"/>
      <c r="E25" s="39">
        <f t="shared" ref="E25:E29" si="10">AVERAGE(B25:D25)</f>
        <v>1.5927624872579002E-5</v>
      </c>
      <c r="F25" s="19">
        <f>1/41738</f>
        <v>2.3958982222435192E-5</v>
      </c>
      <c r="H25" s="32" t="s">
        <v>1710</v>
      </c>
      <c r="I25" s="32" t="s">
        <v>1716</v>
      </c>
      <c r="J25" s="32" t="s">
        <v>1715</v>
      </c>
      <c r="K25" s="32" t="s">
        <v>1714</v>
      </c>
      <c r="L25" s="32" t="s">
        <v>1713</v>
      </c>
      <c r="M25" s="32" t="s">
        <v>1712</v>
      </c>
      <c r="N25" s="33" t="s">
        <v>1711</v>
      </c>
      <c r="O25" s="32"/>
      <c r="P25" s="32"/>
      <c r="Q25" s="32">
        <f>1/121326</f>
        <v>8.2422564001120947E-6</v>
      </c>
      <c r="R25" s="30"/>
    </row>
    <row r="26" spans="1:18" x14ac:dyDescent="0.25">
      <c r="A26" s="39" t="s">
        <v>1967</v>
      </c>
      <c r="B26" s="39"/>
      <c r="C26" s="39"/>
      <c r="D26" s="39"/>
      <c r="E26" s="39"/>
      <c r="H26" s="32" t="s">
        <v>1710</v>
      </c>
      <c r="I26" s="32" t="s">
        <v>1709</v>
      </c>
      <c r="J26" s="32" t="s">
        <v>1708</v>
      </c>
      <c r="K26" s="32" t="s">
        <v>1707</v>
      </c>
      <c r="L26" s="32" t="s">
        <v>1706</v>
      </c>
      <c r="M26" s="32" t="s">
        <v>1705</v>
      </c>
      <c r="N26" s="33" t="s">
        <v>1704</v>
      </c>
      <c r="O26" s="32"/>
      <c r="P26" s="32">
        <f>1/245720</f>
        <v>4.0696727983070164E-6</v>
      </c>
      <c r="Q26" s="32"/>
      <c r="R26" s="22"/>
    </row>
    <row r="27" spans="1:18" x14ac:dyDescent="0.25">
      <c r="A27" s="39" t="s">
        <v>1509</v>
      </c>
      <c r="B27" s="39"/>
      <c r="C27" s="39">
        <f>SUM(P13)</f>
        <v>4.062497460939087E-6</v>
      </c>
      <c r="D27" s="39"/>
      <c r="E27" s="39">
        <f t="shared" si="10"/>
        <v>4.062497460939087E-6</v>
      </c>
      <c r="F27" s="19">
        <f>2/41738</f>
        <v>4.7917964444870383E-5</v>
      </c>
      <c r="H27" s="37" t="s">
        <v>1710</v>
      </c>
      <c r="I27" s="37" t="s">
        <v>1745</v>
      </c>
      <c r="J27" s="37" t="s">
        <v>1744</v>
      </c>
      <c r="K27" s="37" t="s">
        <v>1738</v>
      </c>
      <c r="L27" s="37" t="s">
        <v>1743</v>
      </c>
      <c r="M27" s="37" t="s">
        <v>1742</v>
      </c>
      <c r="N27" s="38" t="s">
        <v>1741</v>
      </c>
      <c r="O27" s="37"/>
      <c r="P27" s="37">
        <f>3/30976</f>
        <v>9.6849173553719011E-5</v>
      </c>
      <c r="Q27" s="37"/>
      <c r="R27" s="22"/>
    </row>
    <row r="28" spans="1:18" x14ac:dyDescent="0.25">
      <c r="A28" s="39" t="s">
        <v>1212</v>
      </c>
      <c r="B28" s="39"/>
      <c r="C28" s="39"/>
      <c r="D28" s="39"/>
      <c r="E28" s="39"/>
      <c r="F28" s="19">
        <f>6/41738</f>
        <v>1.4375389333461114E-4</v>
      </c>
      <c r="H28" s="32" t="s">
        <v>1703</v>
      </c>
      <c r="I28" s="32" t="s">
        <v>1702</v>
      </c>
      <c r="J28" s="32" t="s">
        <v>1701</v>
      </c>
      <c r="K28" s="32" t="s">
        <v>1700</v>
      </c>
      <c r="L28" s="32" t="s">
        <v>1699</v>
      </c>
      <c r="M28" s="32" t="s">
        <v>1698</v>
      </c>
      <c r="N28" s="33" t="s">
        <v>1697</v>
      </c>
      <c r="O28" s="32"/>
      <c r="P28" s="32"/>
      <c r="Q28" s="32">
        <f>1/92758</f>
        <v>1.0780741283770673E-5</v>
      </c>
      <c r="R28" s="22"/>
    </row>
    <row r="29" spans="1:18" s="36" customFormat="1" x14ac:dyDescent="0.25">
      <c r="A29" s="39" t="s">
        <v>400</v>
      </c>
      <c r="B29" s="39"/>
      <c r="C29" s="39">
        <f>SUM(P14:P15)</f>
        <v>9.024349353783397E-6</v>
      </c>
      <c r="D29" s="39">
        <f>SUM(Q14:Q15)</f>
        <v>1.2314967611635181E-5</v>
      </c>
      <c r="E29" s="39">
        <f t="shared" si="10"/>
        <v>1.066965848270929E-5</v>
      </c>
      <c r="F29" s="36">
        <f>2/41738</f>
        <v>4.7917964444870383E-5</v>
      </c>
      <c r="H29" s="37" t="s">
        <v>1703</v>
      </c>
      <c r="I29" s="37" t="s">
        <v>1734</v>
      </c>
      <c r="J29" s="37" t="s">
        <v>1733</v>
      </c>
      <c r="K29" s="37" t="s">
        <v>1732</v>
      </c>
      <c r="L29" s="37" t="s">
        <v>1731</v>
      </c>
      <c r="M29" s="37" t="s">
        <v>1730</v>
      </c>
      <c r="N29" s="38" t="s">
        <v>1729</v>
      </c>
      <c r="O29" s="37"/>
      <c r="P29" s="37">
        <f>1/246054</f>
        <v>4.0641485202435241E-6</v>
      </c>
      <c r="Q29" s="37">
        <f>1/121096</f>
        <v>8.2579110788135031E-6</v>
      </c>
      <c r="R29" s="30"/>
    </row>
    <row r="30" spans="1:18" s="36" customFormat="1" x14ac:dyDescent="0.25">
      <c r="A30" s="39" t="s">
        <v>271</v>
      </c>
      <c r="B30" s="39"/>
      <c r="C30" s="39"/>
      <c r="D30" s="39"/>
      <c r="E30" s="39"/>
      <c r="F30" s="36">
        <f>5/41738</f>
        <v>1.1979491111217595E-4</v>
      </c>
      <c r="H30" s="40" t="s">
        <v>1931</v>
      </c>
      <c r="I30" s="40" t="s">
        <v>1946</v>
      </c>
      <c r="J30" s="40" t="s">
        <v>1945</v>
      </c>
      <c r="K30" s="40" t="s">
        <v>1738</v>
      </c>
      <c r="L30" s="40" t="s">
        <v>1944</v>
      </c>
      <c r="M30" s="40" t="s">
        <v>1943</v>
      </c>
      <c r="N30" s="41" t="s">
        <v>1942</v>
      </c>
      <c r="O30" s="40">
        <f>3/125568</f>
        <v>2.3891437308868502E-5</v>
      </c>
      <c r="P30" s="40">
        <f>6/244396</f>
        <v>2.4550319972503643E-5</v>
      </c>
      <c r="Q30" s="40">
        <f>3/117764</f>
        <v>2.5474678169899121E-5</v>
      </c>
      <c r="R30" s="30"/>
    </row>
    <row r="31" spans="1:18" s="36" customFormat="1" x14ac:dyDescent="0.25">
      <c r="A31" s="42" t="s">
        <v>2038</v>
      </c>
      <c r="B31" s="42">
        <f>SUM(O4:O10)</f>
        <v>1.5927624872579002E-5</v>
      </c>
      <c r="C31" s="42">
        <f t="shared" ref="C31:D31" si="11">SUM(P4:P10)</f>
        <v>3.6552480903270803E-5</v>
      </c>
      <c r="D31" s="42">
        <f t="shared" si="11"/>
        <v>8.2737622451681229E-6</v>
      </c>
      <c r="E31" s="42">
        <f>AVERAGE(B31:D31)</f>
        <v>2.0251289340339309E-5</v>
      </c>
      <c r="F31" s="36">
        <f>22/41738</f>
        <v>5.2709760889357415E-4</v>
      </c>
      <c r="H31" s="40" t="s">
        <v>1931</v>
      </c>
      <c r="I31" s="40" t="s">
        <v>1941</v>
      </c>
      <c r="J31" s="40" t="s">
        <v>1940</v>
      </c>
      <c r="K31" s="40" t="s">
        <v>1732</v>
      </c>
      <c r="L31" s="40" t="s">
        <v>1939</v>
      </c>
      <c r="M31" s="40" t="s">
        <v>1938</v>
      </c>
      <c r="N31" s="41" t="s">
        <v>1937</v>
      </c>
      <c r="O31" s="40">
        <f>1/125568</f>
        <v>7.9638124362895011E-6</v>
      </c>
      <c r="P31" s="40"/>
      <c r="Q31" s="40"/>
      <c r="R31" s="30"/>
    </row>
    <row r="32" spans="1:18" s="36" customFormat="1" x14ac:dyDescent="0.25">
      <c r="A32" s="43" t="s">
        <v>2001</v>
      </c>
      <c r="B32" s="42"/>
      <c r="C32" s="42">
        <f>SUM(P4:P5)</f>
        <v>2.436508645544844E-5</v>
      </c>
      <c r="D32" s="42"/>
      <c r="E32" s="42">
        <f t="shared" ref="E32:E36" si="12">AVERAGE(B32:D32)</f>
        <v>2.436508645544844E-5</v>
      </c>
      <c r="H32" s="40" t="s">
        <v>1931</v>
      </c>
      <c r="I32" s="40" t="s">
        <v>1936</v>
      </c>
      <c r="J32" s="40" t="s">
        <v>1935</v>
      </c>
      <c r="K32" s="40" t="s">
        <v>1886</v>
      </c>
      <c r="L32" s="40" t="s">
        <v>1934</v>
      </c>
      <c r="M32" s="40" t="s">
        <v>1933</v>
      </c>
      <c r="N32" s="41" t="s">
        <v>1932</v>
      </c>
      <c r="O32" s="40">
        <f>1/125568</f>
        <v>7.9638124362895011E-6</v>
      </c>
      <c r="P32" s="40">
        <f>3/183484</f>
        <v>1.6350199472433564E-5</v>
      </c>
      <c r="Q32" s="40">
        <f>2/96288</f>
        <v>2.0771020272515784E-5</v>
      </c>
      <c r="R32" s="30"/>
    </row>
    <row r="33" spans="1:18" s="36" customFormat="1" x14ac:dyDescent="0.25">
      <c r="A33" s="42" t="s">
        <v>2039</v>
      </c>
      <c r="B33" s="43"/>
      <c r="C33" s="43"/>
      <c r="D33" s="43"/>
      <c r="E33" s="42"/>
      <c r="F33" s="36">
        <f>1/41738</f>
        <v>2.3958982222435192E-5</v>
      </c>
      <c r="H33" s="40" t="s">
        <v>1931</v>
      </c>
      <c r="I33" s="40" t="s">
        <v>1930</v>
      </c>
      <c r="J33" s="40" t="s">
        <v>1929</v>
      </c>
      <c r="K33" s="40" t="s">
        <v>1809</v>
      </c>
      <c r="L33" s="40" t="s">
        <v>1928</v>
      </c>
      <c r="M33" s="40" t="s">
        <v>1927</v>
      </c>
      <c r="N33" s="41" t="s">
        <v>1926</v>
      </c>
      <c r="O33" s="40">
        <f>2/125568</f>
        <v>1.5927624872579002E-5</v>
      </c>
      <c r="P33" s="40"/>
      <c r="Q33" s="40"/>
      <c r="R33" s="30"/>
    </row>
    <row r="34" spans="1:18" s="36" customFormat="1" x14ac:dyDescent="0.25">
      <c r="A34" s="42" t="s">
        <v>2040</v>
      </c>
      <c r="B34" s="43"/>
      <c r="C34" s="43"/>
      <c r="D34" s="43"/>
      <c r="E34" s="42"/>
      <c r="F34" s="36">
        <f>1/41738</f>
        <v>2.3958982222435192E-5</v>
      </c>
      <c r="H34" s="44" t="s">
        <v>1931</v>
      </c>
      <c r="I34" s="44" t="s">
        <v>1925</v>
      </c>
      <c r="J34" s="44" t="s">
        <v>1924</v>
      </c>
      <c r="K34" s="44" t="s">
        <v>1858</v>
      </c>
      <c r="L34" s="44" t="s">
        <v>1923</v>
      </c>
      <c r="M34" s="44" t="s">
        <v>1922</v>
      </c>
      <c r="N34" s="45" t="s">
        <v>1921</v>
      </c>
      <c r="O34" s="44"/>
      <c r="P34" s="44">
        <v>2.0000000000000002E-5</v>
      </c>
      <c r="Q34" s="44"/>
      <c r="R34" s="30"/>
    </row>
    <row r="35" spans="1:18" x14ac:dyDescent="0.25">
      <c r="A35" s="42" t="s">
        <v>2028</v>
      </c>
      <c r="B35" s="42"/>
      <c r="C35" s="42">
        <f t="shared" ref="C35" si="13">SUM(P6)</f>
        <v>4.0633228228716313E-6</v>
      </c>
      <c r="D35" s="42"/>
      <c r="E35" s="42">
        <f t="shared" si="12"/>
        <v>4.0633228228716313E-6</v>
      </c>
      <c r="F35" s="36">
        <f>8/41738</f>
        <v>1.9167185777948153E-4</v>
      </c>
      <c r="H35" s="44" t="s">
        <v>1931</v>
      </c>
      <c r="I35" s="44" t="s">
        <v>1920</v>
      </c>
      <c r="J35" s="44" t="s">
        <v>1919</v>
      </c>
      <c r="K35" s="44" t="s">
        <v>1714</v>
      </c>
      <c r="L35" s="44" t="s">
        <v>1918</v>
      </c>
      <c r="M35" s="44" t="s">
        <v>1917</v>
      </c>
      <c r="N35" s="45" t="s">
        <v>1916</v>
      </c>
      <c r="O35" s="44"/>
      <c r="P35" s="44">
        <f>1/130502</f>
        <v>7.6627178127538273E-6</v>
      </c>
      <c r="Q35" s="44"/>
      <c r="R35" s="30"/>
    </row>
    <row r="36" spans="1:18" x14ac:dyDescent="0.25">
      <c r="A36" s="42" t="s">
        <v>1990</v>
      </c>
      <c r="B36" s="42">
        <f>SUM(O7:O9)</f>
        <v>1.5927624872579002E-5</v>
      </c>
      <c r="C36" s="42">
        <f t="shared" ref="C36:D36" si="14">SUM(P7:P9)</f>
        <v>8.1240716249507338E-6</v>
      </c>
      <c r="D36" s="42">
        <f t="shared" si="14"/>
        <v>8.2737622451681229E-6</v>
      </c>
      <c r="E36" s="42">
        <f t="shared" si="12"/>
        <v>1.077515291423262E-5</v>
      </c>
      <c r="F36" s="19">
        <f>8/41738</f>
        <v>1.9167185777948153E-4</v>
      </c>
      <c r="H36" s="44" t="s">
        <v>1931</v>
      </c>
      <c r="I36" s="44" t="s">
        <v>1915</v>
      </c>
      <c r="J36" s="44" t="s">
        <v>1914</v>
      </c>
      <c r="K36" s="44" t="s">
        <v>1700</v>
      </c>
      <c r="L36" s="44" t="s">
        <v>1913</v>
      </c>
      <c r="M36" s="44" t="s">
        <v>1912</v>
      </c>
      <c r="N36" s="45" t="s">
        <v>1911</v>
      </c>
      <c r="O36" s="44">
        <f>1/125568</f>
        <v>7.9638124362895011E-6</v>
      </c>
      <c r="P36" s="44">
        <f>2/210784</f>
        <v>9.4883862152725059E-6</v>
      </c>
      <c r="Q36" s="44"/>
      <c r="R36" s="22"/>
    </row>
    <row r="37" spans="1:18" x14ac:dyDescent="0.25">
      <c r="A37" s="42" t="s">
        <v>1979</v>
      </c>
      <c r="B37" s="42"/>
      <c r="C37" s="42"/>
      <c r="D37" s="42"/>
      <c r="E37" s="43"/>
      <c r="F37" s="19">
        <f>4/41738</f>
        <v>9.5835928889740767E-5</v>
      </c>
      <c r="H37" s="44" t="s">
        <v>1905</v>
      </c>
      <c r="I37" s="44" t="s">
        <v>1925</v>
      </c>
      <c r="J37" s="44" t="s">
        <v>1924</v>
      </c>
      <c r="K37" s="44" t="s">
        <v>1858</v>
      </c>
      <c r="L37" s="44"/>
      <c r="M37" s="44"/>
      <c r="N37" s="45" t="s">
        <v>1921</v>
      </c>
      <c r="O37" s="44">
        <f>23/125568</f>
        <v>1.831676860346585E-4</v>
      </c>
      <c r="P37" s="44">
        <f>18/227546</f>
        <v>7.9104884287133149E-5</v>
      </c>
      <c r="Q37" s="44"/>
      <c r="R37" s="22"/>
    </row>
    <row r="38" spans="1:18" s="36" customFormat="1" x14ac:dyDescent="0.25">
      <c r="H38" s="44" t="s">
        <v>1905</v>
      </c>
      <c r="I38" s="44" t="s">
        <v>1920</v>
      </c>
      <c r="J38" s="44" t="s">
        <v>1919</v>
      </c>
      <c r="K38" s="44" t="s">
        <v>1714</v>
      </c>
      <c r="L38" s="44"/>
      <c r="M38" s="44"/>
      <c r="N38" s="45" t="s">
        <v>1916</v>
      </c>
      <c r="O38" s="44">
        <f>1/125568</f>
        <v>7.9638124362895011E-6</v>
      </c>
      <c r="P38" s="44">
        <f>6/241322</f>
        <v>2.4863046054648975E-5</v>
      </c>
      <c r="Q38" s="44">
        <f>1/30986</f>
        <v>3.2272639256438391E-5</v>
      </c>
      <c r="R38" s="30"/>
    </row>
    <row r="39" spans="1:18" s="36" customFormat="1" x14ac:dyDescent="0.25">
      <c r="H39" s="44" t="s">
        <v>1905</v>
      </c>
      <c r="I39" s="44" t="s">
        <v>1915</v>
      </c>
      <c r="J39" s="44" t="s">
        <v>1914</v>
      </c>
      <c r="K39" s="44" t="s">
        <v>1700</v>
      </c>
      <c r="L39" s="44"/>
      <c r="M39" s="44"/>
      <c r="N39" s="45" t="s">
        <v>1911</v>
      </c>
      <c r="O39" s="44"/>
      <c r="P39" s="44"/>
      <c r="Q39" s="44"/>
      <c r="R39" s="30"/>
    </row>
    <row r="40" spans="1:18" s="36" customFormat="1" x14ac:dyDescent="0.25">
      <c r="H40" s="40" t="s">
        <v>1905</v>
      </c>
      <c r="I40" s="40" t="s">
        <v>1910</v>
      </c>
      <c r="J40" s="40" t="s">
        <v>1909</v>
      </c>
      <c r="K40" s="40" t="s">
        <v>1720</v>
      </c>
      <c r="L40" s="40" t="s">
        <v>1908</v>
      </c>
      <c r="M40" s="40" t="s">
        <v>1907</v>
      </c>
      <c r="N40" s="41" t="s">
        <v>1906</v>
      </c>
      <c r="O40" s="40"/>
      <c r="P40" s="40">
        <f>1/213456</f>
        <v>4.6848062364140617E-6</v>
      </c>
      <c r="Q40" s="40"/>
      <c r="R40" s="30"/>
    </row>
    <row r="41" spans="1:18" s="36" customFormat="1" x14ac:dyDescent="0.25">
      <c r="H41" s="40" t="s">
        <v>1905</v>
      </c>
      <c r="I41" s="40" t="s">
        <v>1904</v>
      </c>
      <c r="J41" s="40" t="s">
        <v>1903</v>
      </c>
      <c r="K41" s="40" t="s">
        <v>1707</v>
      </c>
      <c r="L41" s="40" t="s">
        <v>1902</v>
      </c>
      <c r="M41" s="40" t="s">
        <v>1901</v>
      </c>
      <c r="N41" s="41" t="s">
        <v>1900</v>
      </c>
      <c r="O41" s="40"/>
      <c r="P41" s="40">
        <f>1/240392</f>
        <v>4.1598722087257477E-6</v>
      </c>
      <c r="Q41" s="40">
        <f>1/112886</f>
        <v>8.8584944102900273E-6</v>
      </c>
      <c r="R41" s="30"/>
    </row>
    <row r="42" spans="1:18" s="36" customFormat="1" x14ac:dyDescent="0.25">
      <c r="H42" s="44" t="s">
        <v>1905</v>
      </c>
      <c r="I42" s="44" t="s">
        <v>1854</v>
      </c>
      <c r="J42" s="44" t="s">
        <v>1853</v>
      </c>
      <c r="K42" s="44" t="s">
        <v>1756</v>
      </c>
      <c r="L42" s="44" t="s">
        <v>1852</v>
      </c>
      <c r="M42" s="44" t="s">
        <v>1851</v>
      </c>
      <c r="N42" s="45" t="s">
        <v>1850</v>
      </c>
      <c r="O42" s="44">
        <f>3/125568</f>
        <v>2.3891437308868502E-5</v>
      </c>
      <c r="P42" s="44">
        <f>1/30952</f>
        <v>3.2308089945722409E-5</v>
      </c>
      <c r="Q42" s="44"/>
      <c r="R42" s="30"/>
    </row>
    <row r="43" spans="1:18" s="36" customFormat="1" x14ac:dyDescent="0.25">
      <c r="H43" s="40" t="s">
        <v>1899</v>
      </c>
      <c r="I43" s="40" t="s">
        <v>1898</v>
      </c>
      <c r="J43" s="40" t="s">
        <v>1897</v>
      </c>
      <c r="K43" s="40" t="s">
        <v>1714</v>
      </c>
      <c r="L43" s="40" t="s">
        <v>1896</v>
      </c>
      <c r="M43" s="40" t="s">
        <v>1895</v>
      </c>
      <c r="N43" s="41" t="s">
        <v>1894</v>
      </c>
      <c r="O43" s="40"/>
      <c r="P43" s="40"/>
      <c r="Q43" s="40">
        <f>1/117762</f>
        <v>8.491703605577351E-6</v>
      </c>
      <c r="R43" s="30"/>
    </row>
    <row r="44" spans="1:18" s="36" customFormat="1" x14ac:dyDescent="0.25">
      <c r="H44" s="44" t="s">
        <v>1899</v>
      </c>
      <c r="I44" s="44" t="s">
        <v>1893</v>
      </c>
      <c r="J44" s="44" t="s">
        <v>1892</v>
      </c>
      <c r="K44" s="44" t="s">
        <v>1707</v>
      </c>
      <c r="L44" s="44" t="s">
        <v>1891</v>
      </c>
      <c r="M44" s="44" t="s">
        <v>1890</v>
      </c>
      <c r="N44" s="45" t="s">
        <v>1889</v>
      </c>
      <c r="O44" s="44"/>
      <c r="P44" s="44">
        <f>1/241006</f>
        <v>4.1492742919263417E-6</v>
      </c>
      <c r="Q44" s="44">
        <f>1/113280</f>
        <v>8.8276836158192093E-6</v>
      </c>
      <c r="R44" s="22"/>
    </row>
    <row r="45" spans="1:18" x14ac:dyDescent="0.25">
      <c r="H45" s="44" t="s">
        <v>1899</v>
      </c>
      <c r="I45" s="44" t="s">
        <v>1888</v>
      </c>
      <c r="J45" s="44" t="s">
        <v>1887</v>
      </c>
      <c r="K45" s="44" t="s">
        <v>1886</v>
      </c>
      <c r="L45" s="44" t="s">
        <v>1885</v>
      </c>
      <c r="M45" s="44" t="s">
        <v>1884</v>
      </c>
      <c r="N45" s="45" t="s">
        <v>1883</v>
      </c>
      <c r="O45" s="44"/>
      <c r="P45" s="44"/>
      <c r="Q45" s="44">
        <f>1/94014</f>
        <v>1.0636713680941136E-5</v>
      </c>
      <c r="R45" s="22"/>
    </row>
    <row r="46" spans="1:18" x14ac:dyDescent="0.25">
      <c r="H46" s="44" t="s">
        <v>1899</v>
      </c>
      <c r="I46" s="44" t="s">
        <v>1865</v>
      </c>
      <c r="J46" s="44" t="s">
        <v>1864</v>
      </c>
      <c r="K46" s="44" t="s">
        <v>1738</v>
      </c>
      <c r="L46" s="44"/>
      <c r="M46" s="44"/>
      <c r="N46" s="45" t="s">
        <v>1861</v>
      </c>
      <c r="O46" s="44">
        <f>1/125568</f>
        <v>7.9638124362895011E-6</v>
      </c>
      <c r="P46" s="44"/>
      <c r="Q46" s="44"/>
      <c r="R46" s="22"/>
    </row>
    <row r="47" spans="1:18" s="36" customFormat="1" x14ac:dyDescent="0.25">
      <c r="H47" s="44" t="s">
        <v>1899</v>
      </c>
      <c r="I47" s="44" t="s">
        <v>1860</v>
      </c>
      <c r="J47" s="44" t="s">
        <v>1859</v>
      </c>
      <c r="K47" s="44" t="s">
        <v>1858</v>
      </c>
      <c r="L47" s="44"/>
      <c r="M47" s="44"/>
      <c r="N47" s="45" t="s">
        <v>1855</v>
      </c>
      <c r="O47" s="44">
        <f>1/125568</f>
        <v>7.9638124362895011E-6</v>
      </c>
      <c r="P47" s="44">
        <f>3/227740</f>
        <v>1.3172916483709494E-5</v>
      </c>
      <c r="Q47" s="44">
        <f>1/114024</f>
        <v>8.7700834911948358E-6</v>
      </c>
      <c r="R47" s="22"/>
    </row>
    <row r="48" spans="1:18" s="36" customFormat="1" x14ac:dyDescent="0.25">
      <c r="H48" s="44" t="s">
        <v>2029</v>
      </c>
      <c r="I48" s="44" t="s">
        <v>1882</v>
      </c>
      <c r="J48" s="44" t="s">
        <v>1881</v>
      </c>
      <c r="K48" s="44" t="s">
        <v>1720</v>
      </c>
      <c r="L48" s="44"/>
      <c r="M48" s="44"/>
      <c r="N48" s="45" t="s">
        <v>1878</v>
      </c>
      <c r="O48" s="44"/>
      <c r="P48" s="44"/>
      <c r="Q48" s="44">
        <f>1/109918</f>
        <v>9.0976910060226716E-6</v>
      </c>
      <c r="R48" s="22"/>
    </row>
    <row r="49" spans="8:18" s="36" customFormat="1" x14ac:dyDescent="0.25">
      <c r="H49" s="44" t="s">
        <v>2030</v>
      </c>
      <c r="I49" s="44" t="s">
        <v>1882</v>
      </c>
      <c r="J49" s="44" t="s">
        <v>1881</v>
      </c>
      <c r="K49" s="44" t="s">
        <v>1720</v>
      </c>
      <c r="L49" s="44" t="s">
        <v>1880</v>
      </c>
      <c r="M49" s="44" t="s">
        <v>1879</v>
      </c>
      <c r="N49" s="45" t="s">
        <v>1878</v>
      </c>
      <c r="O49" s="44"/>
      <c r="P49" s="44">
        <f>1/30986</f>
        <v>3.2272639256438391E-5</v>
      </c>
      <c r="Q49" s="44"/>
      <c r="R49" s="22"/>
    </row>
    <row r="50" spans="8:18" s="36" customFormat="1" x14ac:dyDescent="0.25">
      <c r="H50" s="44" t="s">
        <v>1877</v>
      </c>
      <c r="I50" s="44" t="s">
        <v>1893</v>
      </c>
      <c r="J50" s="44" t="s">
        <v>1892</v>
      </c>
      <c r="K50" s="44" t="s">
        <v>1707</v>
      </c>
      <c r="L50" s="44"/>
      <c r="M50" s="44"/>
      <c r="N50" s="45" t="s">
        <v>1889</v>
      </c>
      <c r="O50" s="44"/>
      <c r="P50" s="44">
        <f>1/241006</f>
        <v>4.1492742919263417E-6</v>
      </c>
      <c r="Q50" s="44"/>
      <c r="R50" s="22"/>
    </row>
    <row r="51" spans="8:18" s="36" customFormat="1" x14ac:dyDescent="0.25">
      <c r="H51" s="40" t="s">
        <v>1877</v>
      </c>
      <c r="I51" s="40" t="s">
        <v>1876</v>
      </c>
      <c r="J51" s="40" t="s">
        <v>1875</v>
      </c>
      <c r="K51" s="40" t="s">
        <v>1809</v>
      </c>
      <c r="L51" s="40" t="s">
        <v>1874</v>
      </c>
      <c r="M51" s="40" t="s">
        <v>1873</v>
      </c>
      <c r="N51" s="41" t="s">
        <v>1872</v>
      </c>
      <c r="O51" s="40"/>
      <c r="P51" s="40">
        <f>2/243574</f>
        <v>8.2110570093688153E-6</v>
      </c>
      <c r="Q51" s="40">
        <f>1/117954</f>
        <v>8.4778812079285149E-6</v>
      </c>
      <c r="R51" s="22"/>
    </row>
    <row r="52" spans="8:18" s="36" customFormat="1" x14ac:dyDescent="0.25">
      <c r="H52" s="44" t="s">
        <v>1871</v>
      </c>
      <c r="I52" s="44" t="s">
        <v>1888</v>
      </c>
      <c r="J52" s="44" t="s">
        <v>1887</v>
      </c>
      <c r="K52" s="44" t="s">
        <v>1886</v>
      </c>
      <c r="L52" s="44"/>
      <c r="M52" s="44"/>
      <c r="N52" s="45" t="s">
        <v>1883</v>
      </c>
      <c r="O52" s="44">
        <f>1/125568</f>
        <v>7.9638124362895011E-6</v>
      </c>
      <c r="P52" s="44">
        <f>1/30776</f>
        <v>3.2492851572654013E-5</v>
      </c>
      <c r="Q52" s="44"/>
      <c r="R52" s="22"/>
    </row>
    <row r="53" spans="8:18" x14ac:dyDescent="0.25">
      <c r="H53" s="40" t="s">
        <v>1871</v>
      </c>
      <c r="I53" s="40" t="s">
        <v>1870</v>
      </c>
      <c r="J53" s="40" t="s">
        <v>1869</v>
      </c>
      <c r="K53" s="40" t="s">
        <v>1749</v>
      </c>
      <c r="L53" s="40" t="s">
        <v>1868</v>
      </c>
      <c r="M53" s="40" t="s">
        <v>1867</v>
      </c>
      <c r="N53" s="41" t="s">
        <v>1866</v>
      </c>
      <c r="O53" s="40">
        <f>3/125568</f>
        <v>2.3891437308868502E-5</v>
      </c>
      <c r="P53" s="40">
        <f>4/237754</f>
        <v>1.6824112317773832E-5</v>
      </c>
      <c r="Q53" s="40">
        <f>2/113728</f>
        <v>1.758581879572313E-5</v>
      </c>
      <c r="R53" s="22"/>
    </row>
    <row r="54" spans="8:18" x14ac:dyDescent="0.25">
      <c r="H54" s="44" t="s">
        <v>1871</v>
      </c>
      <c r="I54" s="44" t="s">
        <v>1865</v>
      </c>
      <c r="J54" s="44" t="s">
        <v>1864</v>
      </c>
      <c r="K54" s="44" t="s">
        <v>1738</v>
      </c>
      <c r="L54" s="44" t="s">
        <v>1863</v>
      </c>
      <c r="M54" s="44" t="s">
        <v>1862</v>
      </c>
      <c r="N54" s="45" t="s">
        <v>1861</v>
      </c>
      <c r="O54" s="44"/>
      <c r="P54" s="44"/>
      <c r="Q54" s="44">
        <f>2/117922</f>
        <v>1.6960363630196233E-5</v>
      </c>
      <c r="R54" s="22"/>
    </row>
    <row r="55" spans="8:18" x14ac:dyDescent="0.25">
      <c r="H55" s="44" t="s">
        <v>1871</v>
      </c>
      <c r="I55" s="44" t="s">
        <v>1860</v>
      </c>
      <c r="J55" s="44" t="s">
        <v>1859</v>
      </c>
      <c r="K55" s="44" t="s">
        <v>1858</v>
      </c>
      <c r="L55" s="44" t="s">
        <v>1857</v>
      </c>
      <c r="M55" s="44" t="s">
        <v>1856</v>
      </c>
      <c r="N55" s="45" t="s">
        <v>1855</v>
      </c>
      <c r="O55" s="44"/>
      <c r="P55" s="44">
        <f>1/126348</f>
        <v>7.9146484313166815E-6</v>
      </c>
      <c r="Q55" s="44"/>
      <c r="R55" s="22"/>
    </row>
    <row r="56" spans="8:18" x14ac:dyDescent="0.25">
      <c r="H56" s="44" t="s">
        <v>2032</v>
      </c>
      <c r="I56" s="44" t="s">
        <v>1882</v>
      </c>
      <c r="J56" s="44" t="s">
        <v>1881</v>
      </c>
      <c r="K56" s="44" t="s">
        <v>1720</v>
      </c>
      <c r="L56" s="44"/>
      <c r="M56" s="44"/>
      <c r="N56" s="45" t="s">
        <v>1878</v>
      </c>
      <c r="O56" s="44"/>
      <c r="P56" s="44">
        <f>1/30986</f>
        <v>3.2272639256438391E-5</v>
      </c>
      <c r="Q56" s="44"/>
      <c r="R56" s="22"/>
    </row>
    <row r="57" spans="8:18" x14ac:dyDescent="0.25">
      <c r="H57" s="44" t="s">
        <v>2033</v>
      </c>
      <c r="I57" s="44" t="s">
        <v>1854</v>
      </c>
      <c r="J57" s="44" t="s">
        <v>1853</v>
      </c>
      <c r="K57" s="44" t="s">
        <v>1756</v>
      </c>
      <c r="L57" s="44" t="s">
        <v>1852</v>
      </c>
      <c r="M57" s="44" t="s">
        <v>1851</v>
      </c>
      <c r="N57" s="45" t="s">
        <v>1850</v>
      </c>
      <c r="O57" s="44">
        <f>1/125568</f>
        <v>7.9638124362895011E-6</v>
      </c>
      <c r="P57" s="44"/>
      <c r="Q57" s="44"/>
      <c r="R57" s="22"/>
    </row>
    <row r="58" spans="8:18" x14ac:dyDescent="0.25">
      <c r="H58" s="22" t="s">
        <v>1839</v>
      </c>
      <c r="I58" s="22" t="s">
        <v>1849</v>
      </c>
      <c r="J58" s="22" t="s">
        <v>1848</v>
      </c>
      <c r="K58" s="22" t="s">
        <v>1738</v>
      </c>
      <c r="L58" s="22" t="s">
        <v>1847</v>
      </c>
      <c r="M58" s="22" t="s">
        <v>1846</v>
      </c>
      <c r="N58" s="31" t="s">
        <v>1845</v>
      </c>
      <c r="O58" s="22"/>
      <c r="P58" s="22">
        <f>1/245774</f>
        <v>4.068778634029637E-6</v>
      </c>
      <c r="Q58" s="22"/>
      <c r="R58" s="22"/>
    </row>
    <row r="59" spans="8:18" x14ac:dyDescent="0.25">
      <c r="H59" s="22" t="s">
        <v>1839</v>
      </c>
      <c r="I59" s="22" t="s">
        <v>1844</v>
      </c>
      <c r="J59" s="22" t="s">
        <v>1843</v>
      </c>
      <c r="K59" s="22" t="s">
        <v>1756</v>
      </c>
      <c r="L59" s="22" t="s">
        <v>1842</v>
      </c>
      <c r="M59" s="22" t="s">
        <v>1841</v>
      </c>
      <c r="N59" s="31" t="s">
        <v>1840</v>
      </c>
      <c r="O59" s="22"/>
      <c r="P59" s="22">
        <f>1/242604</f>
        <v>4.1219435788362932E-6</v>
      </c>
      <c r="Q59" s="22"/>
      <c r="R59" s="22"/>
    </row>
    <row r="60" spans="8:18" x14ac:dyDescent="0.25">
      <c r="H60" s="22" t="s">
        <v>1839</v>
      </c>
      <c r="I60" s="22" t="s">
        <v>1838</v>
      </c>
      <c r="J60" s="22" t="s">
        <v>1837</v>
      </c>
      <c r="K60" s="22" t="s">
        <v>1707</v>
      </c>
      <c r="L60" s="22" t="s">
        <v>1836</v>
      </c>
      <c r="M60" s="22" t="s">
        <v>1835</v>
      </c>
      <c r="N60" s="31" t="s">
        <v>1834</v>
      </c>
      <c r="O60" s="22"/>
      <c r="P60" s="22">
        <f>1/244880</f>
        <v>4.0836327997386477E-6</v>
      </c>
      <c r="Q60" s="22">
        <f>1/119442</f>
        <v>8.3722643626195135E-6</v>
      </c>
      <c r="R60" s="22"/>
    </row>
    <row r="61" spans="8:18" x14ac:dyDescent="0.25">
      <c r="H61" s="22" t="s">
        <v>1833</v>
      </c>
      <c r="I61" s="22" t="s">
        <v>1832</v>
      </c>
      <c r="J61" s="22" t="s">
        <v>1831</v>
      </c>
      <c r="K61" s="22" t="s">
        <v>1809</v>
      </c>
      <c r="L61" s="22" t="s">
        <v>1830</v>
      </c>
      <c r="M61" s="22" t="s">
        <v>1829</v>
      </c>
      <c r="N61" s="31" t="s">
        <v>1828</v>
      </c>
      <c r="O61" s="22">
        <f>1/125568</f>
        <v>7.9638124362895011E-6</v>
      </c>
      <c r="P61" s="22">
        <f>1/246212</f>
        <v>4.0615404610660729E-6</v>
      </c>
      <c r="Q61" s="22">
        <f>1/121240</f>
        <v>8.2481029363246452E-6</v>
      </c>
      <c r="R61" s="22"/>
    </row>
    <row r="62" spans="8:18" x14ac:dyDescent="0.25">
      <c r="H62" s="22" t="s">
        <v>1812</v>
      </c>
      <c r="I62" s="22" t="s">
        <v>1827</v>
      </c>
      <c r="J62" s="22" t="s">
        <v>1826</v>
      </c>
      <c r="K62" s="22" t="s">
        <v>1738</v>
      </c>
      <c r="L62" s="22" t="s">
        <v>1825</v>
      </c>
      <c r="M62" s="22" t="s">
        <v>1824</v>
      </c>
      <c r="N62" s="31" t="s">
        <v>1823</v>
      </c>
      <c r="O62" s="22"/>
      <c r="P62" s="22">
        <f>1/245680</f>
        <v>4.0703353956366007E-6</v>
      </c>
      <c r="Q62" s="22"/>
      <c r="R62" s="22"/>
    </row>
    <row r="63" spans="8:18" x14ac:dyDescent="0.25">
      <c r="H63" s="22" t="s">
        <v>1812</v>
      </c>
      <c r="I63" s="22" t="s">
        <v>1822</v>
      </c>
      <c r="J63" s="22" t="s">
        <v>1821</v>
      </c>
      <c r="K63" s="22" t="s">
        <v>1732</v>
      </c>
      <c r="L63" s="22" t="s">
        <v>1820</v>
      </c>
      <c r="M63" s="22" t="s">
        <v>1819</v>
      </c>
      <c r="N63" s="31" t="s">
        <v>1818</v>
      </c>
      <c r="O63" s="22"/>
      <c r="P63" s="22">
        <f>1/30978</f>
        <v>3.2280973594163598E-5</v>
      </c>
      <c r="Q63" s="22"/>
      <c r="R63" s="22"/>
    </row>
    <row r="64" spans="8:18" x14ac:dyDescent="0.25">
      <c r="H64" s="22" t="s">
        <v>1812</v>
      </c>
      <c r="I64" s="22" t="s">
        <v>1817</v>
      </c>
      <c r="J64" s="22" t="s">
        <v>1816</v>
      </c>
      <c r="K64" s="22" t="s">
        <v>1707</v>
      </c>
      <c r="L64" s="22" t="s">
        <v>1815</v>
      </c>
      <c r="M64" s="22" t="s">
        <v>1814</v>
      </c>
      <c r="N64" s="31" t="s">
        <v>1813</v>
      </c>
      <c r="O64" s="22">
        <f>5/125568</f>
        <v>3.9819062181447504E-5</v>
      </c>
      <c r="P64" s="22">
        <f>2/244890</f>
        <v>8.1669320919596555E-6</v>
      </c>
      <c r="Q64" s="22"/>
      <c r="R64" s="22"/>
    </row>
    <row r="65" spans="8:18" x14ac:dyDescent="0.25">
      <c r="H65" s="22" t="s">
        <v>1812</v>
      </c>
      <c r="I65" s="22" t="s">
        <v>1811</v>
      </c>
      <c r="J65" s="22" t="s">
        <v>1810</v>
      </c>
      <c r="K65" s="22" t="s">
        <v>1809</v>
      </c>
      <c r="L65" s="22" t="s">
        <v>1808</v>
      </c>
      <c r="M65" s="22" t="s">
        <v>1807</v>
      </c>
      <c r="N65" s="31" t="s">
        <v>1806</v>
      </c>
      <c r="O65" s="22"/>
      <c r="P65" s="22"/>
      <c r="Q65" s="22"/>
      <c r="R65" s="22"/>
    </row>
    <row r="66" spans="8:18" x14ac:dyDescent="0.25">
      <c r="H66" s="22" t="s">
        <v>1805</v>
      </c>
      <c r="I66" s="22" t="s">
        <v>1804</v>
      </c>
      <c r="J66" s="22" t="s">
        <v>1803</v>
      </c>
      <c r="K66" s="22" t="s">
        <v>1726</v>
      </c>
      <c r="L66" s="22" t="s">
        <v>1802</v>
      </c>
      <c r="M66" s="22" t="s">
        <v>1801</v>
      </c>
      <c r="N66" s="31" t="s">
        <v>1800</v>
      </c>
      <c r="O66" s="22">
        <f>1/125568</f>
        <v>7.9638124362895011E-6</v>
      </c>
      <c r="P66" s="22"/>
      <c r="Q66" s="22">
        <f>1/121182</f>
        <v>8.252050634582693E-6</v>
      </c>
      <c r="R66" s="22"/>
    </row>
    <row r="67" spans="8:18" x14ac:dyDescent="0.25">
      <c r="H67" s="22" t="s">
        <v>1794</v>
      </c>
      <c r="I67" s="22" t="s">
        <v>1799</v>
      </c>
      <c r="J67" s="22" t="s">
        <v>1798</v>
      </c>
      <c r="K67" s="22" t="s">
        <v>1749</v>
      </c>
      <c r="L67" s="22" t="s">
        <v>1797</v>
      </c>
      <c r="M67" s="22" t="s">
        <v>1796</v>
      </c>
      <c r="N67" s="31" t="s">
        <v>1795</v>
      </c>
      <c r="O67" s="22">
        <f>5/125568</f>
        <v>3.9819062181447504E-5</v>
      </c>
      <c r="P67" s="22">
        <f>2/241460</f>
        <v>8.2829454153897123E-6</v>
      </c>
      <c r="Q67" s="22"/>
      <c r="R67" s="22"/>
    </row>
    <row r="68" spans="8:18" x14ac:dyDescent="0.25">
      <c r="H68" s="22" t="s">
        <v>1794</v>
      </c>
      <c r="I68" s="22" t="s">
        <v>1793</v>
      </c>
      <c r="J68" s="22" t="s">
        <v>1792</v>
      </c>
      <c r="K68" s="22" t="s">
        <v>1720</v>
      </c>
      <c r="L68" s="22" t="s">
        <v>1791</v>
      </c>
      <c r="M68" s="22" t="s">
        <v>1790</v>
      </c>
      <c r="N68" s="31" t="s">
        <v>1789</v>
      </c>
      <c r="O68" s="22"/>
      <c r="P68" s="22">
        <f>1/234432</f>
        <v>4.2656292656292659E-6</v>
      </c>
      <c r="Q68" s="22"/>
      <c r="R68" s="22"/>
    </row>
    <row r="69" spans="8:18" x14ac:dyDescent="0.25">
      <c r="H69" s="22" t="s">
        <v>1788</v>
      </c>
      <c r="I69" s="22" t="s">
        <v>1787</v>
      </c>
      <c r="J69" s="22" t="s">
        <v>1786</v>
      </c>
      <c r="K69" s="22" t="s">
        <v>1682</v>
      </c>
      <c r="L69" s="22" t="s">
        <v>1785</v>
      </c>
      <c r="M69" s="22" t="s">
        <v>1784</v>
      </c>
      <c r="N69" s="31" t="s">
        <v>1783</v>
      </c>
      <c r="O69" s="22"/>
      <c r="P69" s="22"/>
      <c r="Q69" s="22"/>
      <c r="R69" s="22"/>
    </row>
    <row r="70" spans="8:18" x14ac:dyDescent="0.25">
      <c r="H70" s="22" t="s">
        <v>1782</v>
      </c>
      <c r="I70" s="22" t="s">
        <v>1781</v>
      </c>
      <c r="J70" s="22" t="s">
        <v>1780</v>
      </c>
      <c r="K70" s="22" t="s">
        <v>1714</v>
      </c>
      <c r="L70" s="22" t="s">
        <v>1779</v>
      </c>
      <c r="M70" s="22" t="s">
        <v>1778</v>
      </c>
      <c r="N70" s="31" t="s">
        <v>1777</v>
      </c>
      <c r="O70" s="22"/>
      <c r="P70" s="22">
        <f>1/244956</f>
        <v>4.082365812635739E-6</v>
      </c>
      <c r="Q70" s="22"/>
      <c r="R70" s="22"/>
    </row>
    <row r="71" spans="8:18" x14ac:dyDescent="0.25">
      <c r="H71" s="22" t="s">
        <v>1771</v>
      </c>
      <c r="I71" s="22" t="s">
        <v>1776</v>
      </c>
      <c r="J71" s="22" t="s">
        <v>1775</v>
      </c>
      <c r="K71" s="22" t="s">
        <v>1726</v>
      </c>
      <c r="L71" s="22" t="s">
        <v>1774</v>
      </c>
      <c r="M71" s="22" t="s">
        <v>1773</v>
      </c>
      <c r="N71" s="31" t="s">
        <v>1772</v>
      </c>
      <c r="O71" s="22"/>
      <c r="P71" s="22">
        <f>1/30964</f>
        <v>3.2295569047926627E-5</v>
      </c>
      <c r="Q71" s="22"/>
      <c r="R71" s="22"/>
    </row>
    <row r="72" spans="8:18" x14ac:dyDescent="0.25">
      <c r="H72" s="22" t="s">
        <v>1771</v>
      </c>
      <c r="I72" s="22" t="s">
        <v>1770</v>
      </c>
      <c r="J72" s="22" t="s">
        <v>1769</v>
      </c>
      <c r="K72" s="22" t="s">
        <v>1700</v>
      </c>
      <c r="L72" s="22" t="s">
        <v>1768</v>
      </c>
      <c r="M72" s="22" t="s">
        <v>1767</v>
      </c>
      <c r="N72" s="31" t="s">
        <v>1766</v>
      </c>
      <c r="O72" s="22"/>
      <c r="P72" s="22"/>
      <c r="Q72" s="22"/>
    </row>
    <row r="73" spans="8:18" x14ac:dyDescent="0.25">
      <c r="H73" s="22" t="s">
        <v>1765</v>
      </c>
      <c r="I73" s="22" t="s">
        <v>1764</v>
      </c>
      <c r="J73" s="22" t="s">
        <v>1763</v>
      </c>
      <c r="K73" s="22" t="s">
        <v>1756</v>
      </c>
      <c r="L73" s="22" t="s">
        <v>1762</v>
      </c>
      <c r="M73" s="22" t="s">
        <v>1761</v>
      </c>
      <c r="N73" s="31" t="s">
        <v>1760</v>
      </c>
      <c r="O73" s="22"/>
      <c r="P73" s="22">
        <f>2/246238</f>
        <v>8.1222232149383927E-6</v>
      </c>
      <c r="Q73" s="22"/>
    </row>
    <row r="74" spans="8:18" x14ac:dyDescent="0.25">
      <c r="H74" s="22" t="s">
        <v>1759</v>
      </c>
      <c r="I74" s="22" t="s">
        <v>1758</v>
      </c>
      <c r="J74" s="22" t="s">
        <v>1757</v>
      </c>
      <c r="K74" s="22" t="s">
        <v>1756</v>
      </c>
      <c r="L74" s="22" t="s">
        <v>1755</v>
      </c>
      <c r="M74" s="22" t="s">
        <v>1754</v>
      </c>
      <c r="N74" s="31" t="s">
        <v>1753</v>
      </c>
      <c r="O74" s="22">
        <f>1/125568</f>
        <v>7.9638124362895011E-6</v>
      </c>
      <c r="P74" s="22">
        <f>2/246238</f>
        <v>8.1222232149383927E-6</v>
      </c>
      <c r="Q74" s="22">
        <f>3/121236</f>
        <v>2.4745125210333564E-5</v>
      </c>
    </row>
  </sheetData>
  <autoFilter ref="H3:Q60">
    <sortState ref="H4:Q74">
      <sortCondition ref="H3:H74"/>
    </sortState>
  </autoFilter>
  <hyperlinks>
    <hyperlink ref="A2" r:id="rId1"/>
    <hyperlink ref="N53" r:id="rId2"/>
    <hyperlink ref="N7" r:id="rId3"/>
    <hyperlink ref="N67" r:id="rId4"/>
    <hyperlink ref="N62" r:id="rId5"/>
    <hyperlink ref="N58" r:id="rId6"/>
    <hyperlink ref="N10" r:id="rId7"/>
    <hyperlink ref="N54" r:id="rId8"/>
    <hyperlink ref="N30" r:id="rId9"/>
    <hyperlink ref="N31" r:id="rId10"/>
    <hyperlink ref="N63" r:id="rId11"/>
    <hyperlink ref="N55" r:id="rId12"/>
    <hyperlink ref="N37" r:id="rId13"/>
    <hyperlink ref="N66" r:id="rId14"/>
    <hyperlink ref="N71" r:id="rId15"/>
    <hyperlink ref="N40" r:id="rId16"/>
    <hyperlink ref="N56" r:id="rId17"/>
    <hyperlink ref="N9" r:id="rId18"/>
    <hyperlink ref="N68" r:id="rId19"/>
    <hyperlink ref="N59" r:id="rId20"/>
    <hyperlink ref="N74" r:id="rId21"/>
    <hyperlink ref="N73" r:id="rId22"/>
    <hyperlink ref="N57" r:id="rId23"/>
    <hyperlink ref="N70" r:id="rId24"/>
    <hyperlink ref="N4" r:id="rId25"/>
    <hyperlink ref="N43" r:id="rId26"/>
    <hyperlink ref="N38" r:id="rId27"/>
    <hyperlink ref="N41" r:id="rId28"/>
    <hyperlink ref="N50" r:id="rId29"/>
    <hyperlink ref="N8" r:id="rId30"/>
    <hyperlink ref="N60" r:id="rId31"/>
    <hyperlink ref="N64" r:id="rId32"/>
    <hyperlink ref="N32" r:id="rId33"/>
    <hyperlink ref="N52" r:id="rId34"/>
    <hyperlink ref="N72" r:id="rId35"/>
    <hyperlink ref="N39" r:id="rId36"/>
    <hyperlink ref="N65" r:id="rId37"/>
    <hyperlink ref="N61" r:id="rId38"/>
    <hyperlink ref="N51" r:id="rId39"/>
    <hyperlink ref="N33" r:id="rId40"/>
    <hyperlink ref="N69" r:id="rId41"/>
    <hyperlink ref="N5" r:id="rId42"/>
    <hyperlink ref="N21" r:id="rId43"/>
    <hyperlink ref="N26" r:id="rId44"/>
    <hyperlink ref="N28" r:id="rId45"/>
    <hyperlink ref="N23" r:id="rId46"/>
    <hyperlink ref="N22" r:id="rId47"/>
    <hyperlink ref="N6" r:id="rId48"/>
    <hyperlink ref="N34" r:id="rId49"/>
    <hyperlink ref="N35" r:id="rId50"/>
    <hyperlink ref="N36" r:id="rId51"/>
    <hyperlink ref="N44" r:id="rId52"/>
    <hyperlink ref="N45" r:id="rId53"/>
    <hyperlink ref="N48" r:id="rId54"/>
    <hyperlink ref="N49" r:id="rId55"/>
    <hyperlink ref="N46" r:id="rId56"/>
    <hyperlink ref="N47" r:id="rId57"/>
    <hyperlink ref="N42" r:id="rId58"/>
    <hyperlink ref="N25" r:id="rId59"/>
    <hyperlink ref="N24" r:id="rId60"/>
    <hyperlink ref="N27" r:id="rId61"/>
    <hyperlink ref="N29" r:id="rId62"/>
    <hyperlink ref="N11" r:id="rId63"/>
    <hyperlink ref="N15" r:id="rId64"/>
    <hyperlink ref="N12" r:id="rId65"/>
    <hyperlink ref="N13" r:id="rId66"/>
    <hyperlink ref="N14" r:id="rId67"/>
  </hyperlinks>
  <pageMargins left="0.7" right="0.7" top="0.75" bottom="0.75" header="0.3" footer="0.3"/>
  <pageSetup paperSize="4294967295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workbookViewId="0">
      <selection activeCell="D18" sqref="D18"/>
    </sheetView>
  </sheetViews>
  <sheetFormatPr defaultColWidth="11.44140625" defaultRowHeight="15" x14ac:dyDescent="0.2"/>
  <sheetData>
    <row r="1" spans="1:2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</row>
    <row r="2" spans="1:24" x14ac:dyDescent="0.2">
      <c r="A2" t="s">
        <v>24</v>
      </c>
      <c r="B2" t="s">
        <v>1143</v>
      </c>
      <c r="C2" t="s">
        <v>25</v>
      </c>
      <c r="D2" t="s">
        <v>26</v>
      </c>
      <c r="E2" t="s">
        <v>27</v>
      </c>
      <c r="F2" t="s">
        <v>28</v>
      </c>
      <c r="G2" t="s">
        <v>29</v>
      </c>
      <c r="J2" t="s">
        <v>30</v>
      </c>
      <c r="K2" t="s">
        <v>30</v>
      </c>
      <c r="L2" t="s">
        <v>30</v>
      </c>
      <c r="M2">
        <v>6</v>
      </c>
      <c r="N2">
        <v>26021911</v>
      </c>
      <c r="O2">
        <v>26021911</v>
      </c>
      <c r="P2" t="s">
        <v>31</v>
      </c>
      <c r="Q2" t="s">
        <v>32</v>
      </c>
      <c r="X2">
        <v>192</v>
      </c>
    </row>
    <row r="3" spans="1:24" x14ac:dyDescent="0.2">
      <c r="A3" t="s">
        <v>1144</v>
      </c>
      <c r="B3" t="s">
        <v>1145</v>
      </c>
      <c r="C3" t="s">
        <v>584</v>
      </c>
      <c r="D3" t="s">
        <v>84</v>
      </c>
      <c r="E3" t="s">
        <v>27</v>
      </c>
      <c r="F3" t="s">
        <v>28</v>
      </c>
      <c r="G3" t="s">
        <v>29</v>
      </c>
      <c r="J3" t="s">
        <v>50</v>
      </c>
      <c r="K3" t="s">
        <v>50</v>
      </c>
      <c r="L3" t="s">
        <v>50</v>
      </c>
      <c r="M3">
        <v>6</v>
      </c>
      <c r="N3">
        <v>26021911</v>
      </c>
      <c r="O3">
        <v>26021911</v>
      </c>
      <c r="P3" t="s">
        <v>31</v>
      </c>
      <c r="Q3" t="s">
        <v>38</v>
      </c>
      <c r="T3">
        <v>9</v>
      </c>
      <c r="U3">
        <v>166</v>
      </c>
      <c r="W3">
        <v>94</v>
      </c>
      <c r="X3">
        <v>191</v>
      </c>
    </row>
    <row r="4" spans="1:24" x14ac:dyDescent="0.2">
      <c r="A4" t="s">
        <v>1146</v>
      </c>
      <c r="B4" t="s">
        <v>1147</v>
      </c>
      <c r="C4" t="s">
        <v>92</v>
      </c>
      <c r="D4" t="s">
        <v>498</v>
      </c>
      <c r="E4" t="s">
        <v>27</v>
      </c>
      <c r="F4" t="s">
        <v>28</v>
      </c>
      <c r="G4" t="s">
        <v>29</v>
      </c>
      <c r="J4" t="s">
        <v>50</v>
      </c>
      <c r="K4" t="s">
        <v>50</v>
      </c>
      <c r="L4" t="s">
        <v>50</v>
      </c>
      <c r="M4">
        <v>6</v>
      </c>
      <c r="N4">
        <v>26021919</v>
      </c>
      <c r="O4">
        <v>26021919</v>
      </c>
      <c r="P4" t="s">
        <v>32</v>
      </c>
      <c r="Q4" t="s">
        <v>38</v>
      </c>
      <c r="T4">
        <v>3</v>
      </c>
      <c r="U4">
        <v>25</v>
      </c>
      <c r="W4">
        <v>58</v>
      </c>
      <c r="X4">
        <v>197</v>
      </c>
    </row>
    <row r="5" spans="1:24" x14ac:dyDescent="0.2">
      <c r="A5" t="s">
        <v>33</v>
      </c>
      <c r="B5" t="s">
        <v>1148</v>
      </c>
      <c r="C5" t="s">
        <v>34</v>
      </c>
      <c r="D5" t="s">
        <v>1149</v>
      </c>
      <c r="E5" t="s">
        <v>27</v>
      </c>
      <c r="F5" t="s">
        <v>28</v>
      </c>
      <c r="G5" t="s">
        <v>29</v>
      </c>
      <c r="J5" t="s">
        <v>35</v>
      </c>
      <c r="K5" t="s">
        <v>30</v>
      </c>
      <c r="L5" t="s">
        <v>36</v>
      </c>
      <c r="M5">
        <v>6</v>
      </c>
      <c r="N5">
        <v>26021923</v>
      </c>
      <c r="O5">
        <v>26021923</v>
      </c>
      <c r="P5" t="s">
        <v>37</v>
      </c>
      <c r="Q5" t="s">
        <v>38</v>
      </c>
      <c r="T5">
        <v>16</v>
      </c>
      <c r="U5">
        <v>31</v>
      </c>
      <c r="W5">
        <v>58</v>
      </c>
      <c r="X5">
        <v>352</v>
      </c>
    </row>
    <row r="6" spans="1:24" x14ac:dyDescent="0.2">
      <c r="A6" t="s">
        <v>39</v>
      </c>
      <c r="B6" t="s">
        <v>1151</v>
      </c>
      <c r="C6" t="s">
        <v>40</v>
      </c>
      <c r="D6" t="s">
        <v>1152</v>
      </c>
      <c r="E6" t="s">
        <v>27</v>
      </c>
      <c r="F6" t="s">
        <v>28</v>
      </c>
      <c r="G6" t="s">
        <v>29</v>
      </c>
      <c r="J6" t="s">
        <v>35</v>
      </c>
      <c r="K6" t="s">
        <v>41</v>
      </c>
      <c r="L6" t="s">
        <v>42</v>
      </c>
      <c r="M6">
        <v>6</v>
      </c>
      <c r="N6">
        <v>26021940</v>
      </c>
      <c r="O6">
        <v>26021940</v>
      </c>
      <c r="P6" t="s">
        <v>32</v>
      </c>
      <c r="Q6" t="s">
        <v>37</v>
      </c>
      <c r="X6">
        <v>48</v>
      </c>
    </row>
    <row r="7" spans="1:24" x14ac:dyDescent="0.2">
      <c r="A7" t="s">
        <v>1153</v>
      </c>
      <c r="B7" t="s">
        <v>1154</v>
      </c>
      <c r="C7" t="s">
        <v>358</v>
      </c>
      <c r="D7" t="s">
        <v>1155</v>
      </c>
      <c r="E7" t="s">
        <v>27</v>
      </c>
      <c r="F7" t="s">
        <v>28</v>
      </c>
      <c r="G7" t="s">
        <v>29</v>
      </c>
      <c r="J7" t="s">
        <v>50</v>
      </c>
      <c r="K7" t="s">
        <v>50</v>
      </c>
      <c r="L7" t="s">
        <v>50</v>
      </c>
      <c r="M7">
        <v>6</v>
      </c>
      <c r="N7">
        <v>26021950</v>
      </c>
      <c r="O7">
        <v>26021950</v>
      </c>
      <c r="P7" t="s">
        <v>32</v>
      </c>
      <c r="Q7" t="s">
        <v>37</v>
      </c>
      <c r="T7">
        <v>22</v>
      </c>
      <c r="U7">
        <v>62</v>
      </c>
      <c r="W7">
        <v>38</v>
      </c>
      <c r="X7">
        <v>10061</v>
      </c>
    </row>
    <row r="8" spans="1:24" x14ac:dyDescent="0.2">
      <c r="A8" t="s">
        <v>1156</v>
      </c>
      <c r="B8" t="s">
        <v>1157</v>
      </c>
      <c r="C8" t="s">
        <v>1158</v>
      </c>
      <c r="D8" t="s">
        <v>362</v>
      </c>
      <c r="E8" t="s">
        <v>27</v>
      </c>
      <c r="F8" t="s">
        <v>28</v>
      </c>
      <c r="G8" t="s">
        <v>29</v>
      </c>
      <c r="J8" t="s">
        <v>50</v>
      </c>
      <c r="K8" t="s">
        <v>50</v>
      </c>
      <c r="L8" t="s">
        <v>50</v>
      </c>
      <c r="M8">
        <v>6</v>
      </c>
      <c r="N8">
        <v>26021949</v>
      </c>
      <c r="O8">
        <v>26021949</v>
      </c>
      <c r="P8" t="s">
        <v>32</v>
      </c>
      <c r="Q8" t="s">
        <v>37</v>
      </c>
      <c r="T8">
        <v>11</v>
      </c>
      <c r="U8">
        <v>34</v>
      </c>
      <c r="W8">
        <v>61</v>
      </c>
      <c r="X8">
        <v>2140</v>
      </c>
    </row>
    <row r="9" spans="1:24" x14ac:dyDescent="0.2">
      <c r="A9" t="s">
        <v>1159</v>
      </c>
      <c r="B9" t="s">
        <v>1160</v>
      </c>
      <c r="C9" t="s">
        <v>45</v>
      </c>
      <c r="D9" t="s">
        <v>1071</v>
      </c>
      <c r="E9" t="s">
        <v>27</v>
      </c>
      <c r="F9" t="s">
        <v>28</v>
      </c>
      <c r="G9" t="s">
        <v>29</v>
      </c>
      <c r="I9">
        <v>1</v>
      </c>
      <c r="J9" t="s">
        <v>35</v>
      </c>
      <c r="K9" t="s">
        <v>30</v>
      </c>
      <c r="L9" t="s">
        <v>36</v>
      </c>
      <c r="M9">
        <v>6</v>
      </c>
      <c r="N9">
        <v>26021990</v>
      </c>
      <c r="O9">
        <v>26021990</v>
      </c>
      <c r="P9" t="s">
        <v>32</v>
      </c>
      <c r="Q9" t="s">
        <v>38</v>
      </c>
      <c r="U9">
        <v>57</v>
      </c>
      <c r="X9">
        <v>164</v>
      </c>
    </row>
    <row r="10" spans="1:24" x14ac:dyDescent="0.2">
      <c r="A10" t="s">
        <v>43</v>
      </c>
      <c r="B10" t="s">
        <v>44</v>
      </c>
      <c r="C10" t="s">
        <v>45</v>
      </c>
      <c r="D10" t="s">
        <v>46</v>
      </c>
      <c r="E10" t="s">
        <v>27</v>
      </c>
      <c r="F10" t="s">
        <v>28</v>
      </c>
      <c r="G10" t="s">
        <v>29</v>
      </c>
      <c r="J10" t="s">
        <v>35</v>
      </c>
      <c r="K10" t="s">
        <v>30</v>
      </c>
      <c r="L10" t="s">
        <v>36</v>
      </c>
      <c r="M10">
        <v>6</v>
      </c>
      <c r="N10">
        <v>26021992</v>
      </c>
      <c r="O10">
        <v>26021992</v>
      </c>
      <c r="P10" t="s">
        <v>32</v>
      </c>
      <c r="Q10" t="s">
        <v>37</v>
      </c>
      <c r="T10">
        <v>20</v>
      </c>
      <c r="U10">
        <v>22</v>
      </c>
      <c r="X10">
        <v>6525</v>
      </c>
    </row>
    <row r="11" spans="1:24" x14ac:dyDescent="0.2">
      <c r="A11" t="s">
        <v>47</v>
      </c>
      <c r="B11" t="s">
        <v>48</v>
      </c>
      <c r="C11" t="s">
        <v>49</v>
      </c>
      <c r="D11" t="s">
        <v>1161</v>
      </c>
      <c r="E11" t="s">
        <v>27</v>
      </c>
      <c r="F11" t="s">
        <v>28</v>
      </c>
      <c r="G11" t="s">
        <v>29</v>
      </c>
      <c r="J11" t="s">
        <v>50</v>
      </c>
      <c r="K11" t="s">
        <v>50</v>
      </c>
      <c r="L11" t="s">
        <v>50</v>
      </c>
      <c r="M11">
        <v>6</v>
      </c>
      <c r="N11">
        <v>26021995</v>
      </c>
      <c r="O11">
        <v>26021995</v>
      </c>
      <c r="P11" t="s">
        <v>38</v>
      </c>
      <c r="Q11" t="s">
        <v>37</v>
      </c>
      <c r="T11">
        <v>17</v>
      </c>
      <c r="U11">
        <v>39</v>
      </c>
      <c r="W11">
        <v>104</v>
      </c>
      <c r="X11">
        <v>4195</v>
      </c>
    </row>
    <row r="12" spans="1:24" x14ac:dyDescent="0.2">
      <c r="A12" t="s">
        <v>47</v>
      </c>
      <c r="B12" t="s">
        <v>1162</v>
      </c>
      <c r="C12" t="s">
        <v>51</v>
      </c>
      <c r="D12" t="s">
        <v>1163</v>
      </c>
      <c r="E12" t="s">
        <v>27</v>
      </c>
      <c r="F12" t="s">
        <v>28</v>
      </c>
      <c r="G12" t="s">
        <v>29</v>
      </c>
      <c r="J12" t="s">
        <v>50</v>
      </c>
      <c r="K12" t="s">
        <v>50</v>
      </c>
      <c r="L12" t="s">
        <v>50</v>
      </c>
      <c r="M12">
        <v>6</v>
      </c>
      <c r="N12">
        <v>26021995</v>
      </c>
      <c r="O12">
        <v>26021995</v>
      </c>
      <c r="P12" t="s">
        <v>38</v>
      </c>
      <c r="Q12" t="s">
        <v>32</v>
      </c>
      <c r="T12">
        <v>28</v>
      </c>
      <c r="U12">
        <v>122</v>
      </c>
      <c r="W12">
        <v>206</v>
      </c>
      <c r="X12">
        <v>1205</v>
      </c>
    </row>
    <row r="13" spans="1:24" x14ac:dyDescent="0.2">
      <c r="A13" t="s">
        <v>52</v>
      </c>
      <c r="B13" t="s">
        <v>1164</v>
      </c>
      <c r="C13" t="s">
        <v>53</v>
      </c>
      <c r="D13" t="s">
        <v>54</v>
      </c>
      <c r="E13" t="s">
        <v>27</v>
      </c>
      <c r="F13" t="s">
        <v>28</v>
      </c>
      <c r="G13" t="s">
        <v>29</v>
      </c>
      <c r="J13" t="s">
        <v>30</v>
      </c>
      <c r="K13" t="s">
        <v>30</v>
      </c>
      <c r="L13" t="s">
        <v>55</v>
      </c>
      <c r="M13">
        <v>6</v>
      </c>
      <c r="N13">
        <v>26022007</v>
      </c>
      <c r="O13">
        <v>26022007</v>
      </c>
      <c r="P13" t="s">
        <v>31</v>
      </c>
      <c r="Q13" t="s">
        <v>38</v>
      </c>
      <c r="X13">
        <v>1120</v>
      </c>
    </row>
    <row r="14" spans="1:24" x14ac:dyDescent="0.2">
      <c r="A14" t="s">
        <v>1153</v>
      </c>
      <c r="B14" t="s">
        <v>1165</v>
      </c>
      <c r="C14" t="s">
        <v>358</v>
      </c>
      <c r="D14" t="s">
        <v>1078</v>
      </c>
      <c r="E14" t="s">
        <v>27</v>
      </c>
      <c r="F14" t="s">
        <v>28</v>
      </c>
      <c r="G14" t="s">
        <v>29</v>
      </c>
      <c r="J14" t="s">
        <v>50</v>
      </c>
      <c r="K14" t="s">
        <v>50</v>
      </c>
      <c r="L14" t="s">
        <v>50</v>
      </c>
      <c r="M14">
        <v>6</v>
      </c>
      <c r="N14">
        <v>26022034</v>
      </c>
      <c r="O14">
        <v>26022034</v>
      </c>
      <c r="P14" t="s">
        <v>32</v>
      </c>
      <c r="Q14" t="s">
        <v>37</v>
      </c>
      <c r="T14">
        <v>35</v>
      </c>
      <c r="U14">
        <v>72</v>
      </c>
      <c r="W14">
        <v>47</v>
      </c>
      <c r="X14">
        <v>3206</v>
      </c>
    </row>
    <row r="15" spans="1:24" x14ac:dyDescent="0.2">
      <c r="A15" t="s">
        <v>52</v>
      </c>
      <c r="B15" t="s">
        <v>1166</v>
      </c>
      <c r="C15" t="s">
        <v>53</v>
      </c>
      <c r="D15" t="s">
        <v>1167</v>
      </c>
      <c r="E15" t="s">
        <v>27</v>
      </c>
      <c r="F15" t="s">
        <v>28</v>
      </c>
      <c r="G15" t="s">
        <v>29</v>
      </c>
      <c r="J15" t="s">
        <v>30</v>
      </c>
      <c r="K15" t="s">
        <v>30</v>
      </c>
      <c r="L15" t="s">
        <v>55</v>
      </c>
      <c r="M15">
        <v>6</v>
      </c>
      <c r="N15">
        <v>26022045</v>
      </c>
      <c r="O15">
        <v>26022045</v>
      </c>
      <c r="P15" t="s">
        <v>37</v>
      </c>
      <c r="Q15" t="s">
        <v>32</v>
      </c>
      <c r="X15">
        <v>778</v>
      </c>
    </row>
    <row r="16" spans="1:24" x14ac:dyDescent="0.2">
      <c r="A16" t="s">
        <v>56</v>
      </c>
      <c r="B16" t="s">
        <v>1168</v>
      </c>
      <c r="C16" t="s">
        <v>57</v>
      </c>
      <c r="D16" t="s">
        <v>1169</v>
      </c>
      <c r="E16" t="s">
        <v>27</v>
      </c>
      <c r="F16" t="s">
        <v>28</v>
      </c>
      <c r="G16" t="s">
        <v>29</v>
      </c>
      <c r="J16" t="s">
        <v>35</v>
      </c>
      <c r="K16" t="s">
        <v>30</v>
      </c>
      <c r="L16" t="s">
        <v>36</v>
      </c>
      <c r="M16">
        <v>6</v>
      </c>
      <c r="N16">
        <v>26022048</v>
      </c>
      <c r="O16">
        <v>26022048</v>
      </c>
      <c r="P16" t="s">
        <v>38</v>
      </c>
      <c r="Q16" t="s">
        <v>31</v>
      </c>
      <c r="T16">
        <v>36</v>
      </c>
      <c r="U16">
        <v>83</v>
      </c>
      <c r="X16">
        <v>462</v>
      </c>
    </row>
    <row r="17" spans="1:26" x14ac:dyDescent="0.2">
      <c r="A17" t="s">
        <v>1170</v>
      </c>
      <c r="B17" t="s">
        <v>1171</v>
      </c>
      <c r="C17" t="s">
        <v>59</v>
      </c>
      <c r="D17" t="s">
        <v>60</v>
      </c>
      <c r="E17" t="s">
        <v>27</v>
      </c>
      <c r="F17" t="s">
        <v>28</v>
      </c>
      <c r="G17" t="s">
        <v>29</v>
      </c>
      <c r="I17">
        <v>1</v>
      </c>
      <c r="J17" t="s">
        <v>35</v>
      </c>
      <c r="K17" t="s">
        <v>61</v>
      </c>
      <c r="L17" t="s">
        <v>1172</v>
      </c>
      <c r="M17">
        <v>6</v>
      </c>
      <c r="N17">
        <v>26022088</v>
      </c>
      <c r="O17">
        <v>26022088</v>
      </c>
      <c r="P17" t="s">
        <v>38</v>
      </c>
      <c r="Q17" t="s">
        <v>31</v>
      </c>
      <c r="X17">
        <v>9943</v>
      </c>
    </row>
    <row r="18" spans="1:26" x14ac:dyDescent="0.2">
      <c r="A18" t="s">
        <v>1173</v>
      </c>
      <c r="B18" t="s">
        <v>1174</v>
      </c>
      <c r="C18" t="s">
        <v>63</v>
      </c>
      <c r="D18" t="s">
        <v>64</v>
      </c>
      <c r="E18" t="s">
        <v>27</v>
      </c>
      <c r="F18" t="s">
        <v>28</v>
      </c>
      <c r="G18" t="s">
        <v>29</v>
      </c>
      <c r="J18" t="s">
        <v>30</v>
      </c>
      <c r="K18" t="s">
        <v>30</v>
      </c>
      <c r="L18" t="s">
        <v>1175</v>
      </c>
      <c r="M18">
        <v>6</v>
      </c>
      <c r="N18">
        <v>26022111</v>
      </c>
      <c r="O18">
        <v>26022111</v>
      </c>
      <c r="P18" t="s">
        <v>32</v>
      </c>
      <c r="Q18" t="s">
        <v>31</v>
      </c>
      <c r="X18">
        <v>74</v>
      </c>
    </row>
    <row r="19" spans="1:26" x14ac:dyDescent="0.2">
      <c r="A19" t="s">
        <v>65</v>
      </c>
      <c r="B19" t="s">
        <v>1176</v>
      </c>
      <c r="C19" t="s">
        <v>66</v>
      </c>
      <c r="D19" t="s">
        <v>67</v>
      </c>
      <c r="E19" t="s">
        <v>27</v>
      </c>
      <c r="F19" t="s">
        <v>28</v>
      </c>
      <c r="G19" t="s">
        <v>29</v>
      </c>
      <c r="I19">
        <v>1</v>
      </c>
      <c r="J19" t="s">
        <v>35</v>
      </c>
      <c r="K19" t="s">
        <v>41</v>
      </c>
      <c r="L19" t="s">
        <v>68</v>
      </c>
      <c r="M19">
        <v>6</v>
      </c>
      <c r="N19">
        <v>26022115</v>
      </c>
      <c r="O19">
        <v>26022115</v>
      </c>
      <c r="P19" t="s">
        <v>31</v>
      </c>
      <c r="Q19" t="s">
        <v>38</v>
      </c>
      <c r="T19">
        <v>4</v>
      </c>
      <c r="U19">
        <v>62</v>
      </c>
      <c r="W19">
        <v>63</v>
      </c>
      <c r="X19">
        <v>6541</v>
      </c>
    </row>
    <row r="20" spans="1:26" x14ac:dyDescent="0.2">
      <c r="A20" t="s">
        <v>65</v>
      </c>
      <c r="B20" t="s">
        <v>70</v>
      </c>
      <c r="C20" t="s">
        <v>66</v>
      </c>
      <c r="D20" t="s">
        <v>71</v>
      </c>
      <c r="E20" t="s">
        <v>27</v>
      </c>
      <c r="F20" t="s">
        <v>28</v>
      </c>
      <c r="G20" t="s">
        <v>29</v>
      </c>
      <c r="I20">
        <v>1</v>
      </c>
      <c r="J20" t="s">
        <v>35</v>
      </c>
      <c r="K20" t="s">
        <v>41</v>
      </c>
      <c r="L20" t="s">
        <v>68</v>
      </c>
      <c r="M20">
        <v>6</v>
      </c>
      <c r="N20">
        <v>26022123</v>
      </c>
      <c r="O20">
        <v>26022123</v>
      </c>
      <c r="P20" t="s">
        <v>38</v>
      </c>
      <c r="Q20" t="s">
        <v>31</v>
      </c>
      <c r="T20">
        <v>60</v>
      </c>
      <c r="U20">
        <v>69</v>
      </c>
      <c r="W20">
        <v>81</v>
      </c>
      <c r="X20">
        <v>1405</v>
      </c>
    </row>
    <row r="21" spans="1:26" x14ac:dyDescent="0.2">
      <c r="A21" t="s">
        <v>72</v>
      </c>
      <c r="B21" t="s">
        <v>1177</v>
      </c>
      <c r="C21" t="s">
        <v>25</v>
      </c>
      <c r="D21" t="s">
        <v>71</v>
      </c>
      <c r="E21" t="s">
        <v>27</v>
      </c>
      <c r="F21" t="s">
        <v>28</v>
      </c>
      <c r="G21" t="s">
        <v>29</v>
      </c>
      <c r="I21">
        <v>1</v>
      </c>
      <c r="J21" t="s">
        <v>35</v>
      </c>
      <c r="K21" t="s">
        <v>73</v>
      </c>
      <c r="L21" t="s">
        <v>36</v>
      </c>
      <c r="M21">
        <v>6</v>
      </c>
      <c r="N21">
        <v>26022123</v>
      </c>
      <c r="O21">
        <v>26022123</v>
      </c>
      <c r="P21" t="s">
        <v>38</v>
      </c>
      <c r="Q21" t="s">
        <v>31</v>
      </c>
      <c r="U21">
        <v>51</v>
      </c>
      <c r="X21">
        <v>119</v>
      </c>
    </row>
    <row r="22" spans="1:26" x14ac:dyDescent="0.2">
      <c r="A22" t="s">
        <v>1153</v>
      </c>
      <c r="B22" t="s">
        <v>1178</v>
      </c>
      <c r="C22" t="s">
        <v>358</v>
      </c>
      <c r="D22" t="s">
        <v>966</v>
      </c>
      <c r="E22" t="s">
        <v>27</v>
      </c>
      <c r="F22" t="s">
        <v>28</v>
      </c>
      <c r="G22" t="s">
        <v>29</v>
      </c>
      <c r="J22" t="s">
        <v>50</v>
      </c>
      <c r="K22" t="s">
        <v>50</v>
      </c>
      <c r="L22" t="s">
        <v>50</v>
      </c>
      <c r="M22">
        <v>6</v>
      </c>
      <c r="N22">
        <v>26022174</v>
      </c>
      <c r="O22">
        <v>26022174</v>
      </c>
      <c r="P22" t="s">
        <v>32</v>
      </c>
      <c r="Q22" t="s">
        <v>37</v>
      </c>
      <c r="T22">
        <v>34</v>
      </c>
      <c r="U22">
        <v>52</v>
      </c>
      <c r="W22">
        <v>103</v>
      </c>
      <c r="X22">
        <v>13876</v>
      </c>
    </row>
    <row r="23" spans="1:26" x14ac:dyDescent="0.2">
      <c r="A23" t="s">
        <v>62</v>
      </c>
      <c r="B23" t="s">
        <v>1179</v>
      </c>
      <c r="C23" t="s">
        <v>59</v>
      </c>
      <c r="D23" t="s">
        <v>1180</v>
      </c>
      <c r="E23" t="s">
        <v>27</v>
      </c>
      <c r="F23" t="s">
        <v>28</v>
      </c>
      <c r="G23" t="s">
        <v>29</v>
      </c>
      <c r="I23">
        <v>1</v>
      </c>
      <c r="J23" t="s">
        <v>50</v>
      </c>
      <c r="K23" t="s">
        <v>50</v>
      </c>
      <c r="L23" t="s">
        <v>50</v>
      </c>
      <c r="M23">
        <v>6</v>
      </c>
      <c r="N23">
        <v>26022177</v>
      </c>
      <c r="O23">
        <v>26022177</v>
      </c>
      <c r="P23" t="s">
        <v>31</v>
      </c>
      <c r="Q23" t="s">
        <v>38</v>
      </c>
      <c r="T23">
        <v>33</v>
      </c>
      <c r="U23">
        <v>132</v>
      </c>
      <c r="W23">
        <v>175</v>
      </c>
      <c r="X23">
        <v>135</v>
      </c>
    </row>
    <row r="24" spans="1:26" x14ac:dyDescent="0.2">
      <c r="A24" t="s">
        <v>1159</v>
      </c>
      <c r="B24" t="s">
        <v>1181</v>
      </c>
      <c r="C24" t="s">
        <v>45</v>
      </c>
      <c r="D24" t="s">
        <v>75</v>
      </c>
      <c r="E24" t="s">
        <v>27</v>
      </c>
      <c r="F24" t="s">
        <v>28</v>
      </c>
      <c r="G24" t="s">
        <v>29</v>
      </c>
      <c r="J24" t="s">
        <v>35</v>
      </c>
      <c r="K24" t="s">
        <v>30</v>
      </c>
      <c r="L24" t="s">
        <v>36</v>
      </c>
      <c r="M24">
        <v>6</v>
      </c>
      <c r="N24">
        <v>26022184</v>
      </c>
      <c r="O24">
        <v>26022184</v>
      </c>
      <c r="P24" t="s">
        <v>32</v>
      </c>
      <c r="Q24" t="s">
        <v>38</v>
      </c>
      <c r="U24">
        <v>71</v>
      </c>
      <c r="X24">
        <v>28</v>
      </c>
    </row>
    <row r="25" spans="1:26" x14ac:dyDescent="0.2">
      <c r="A25" t="s">
        <v>76</v>
      </c>
      <c r="B25" t="s">
        <v>1182</v>
      </c>
      <c r="C25" t="s">
        <v>77</v>
      </c>
      <c r="D25" t="s">
        <v>78</v>
      </c>
      <c r="E25" t="s">
        <v>27</v>
      </c>
      <c r="F25" t="s">
        <v>28</v>
      </c>
      <c r="G25" t="s">
        <v>29</v>
      </c>
      <c r="J25" t="s">
        <v>30</v>
      </c>
      <c r="K25" t="s">
        <v>30</v>
      </c>
      <c r="L25" t="s">
        <v>79</v>
      </c>
      <c r="M25">
        <v>6</v>
      </c>
      <c r="N25">
        <v>26022214</v>
      </c>
      <c r="O25">
        <v>26022214</v>
      </c>
      <c r="P25" t="s">
        <v>32</v>
      </c>
      <c r="Q25" t="s">
        <v>37</v>
      </c>
      <c r="X25">
        <v>78</v>
      </c>
    </row>
    <row r="26" spans="1:26" s="17" customFormat="1" x14ac:dyDescent="0.2">
      <c r="A26" s="15" t="s">
        <v>1231</v>
      </c>
      <c r="B26" s="15" t="s">
        <v>1232</v>
      </c>
      <c r="C26" s="15" t="s">
        <v>45</v>
      </c>
      <c r="D26" s="15" t="s">
        <v>1108</v>
      </c>
      <c r="E26" s="15" t="s">
        <v>27</v>
      </c>
      <c r="F26" s="15" t="s">
        <v>28</v>
      </c>
      <c r="G26" s="15" t="s">
        <v>29</v>
      </c>
      <c r="H26" s="15" t="s">
        <v>1233</v>
      </c>
      <c r="I26" s="15"/>
      <c r="J26" s="15" t="s">
        <v>35</v>
      </c>
      <c r="K26" s="15" t="s">
        <v>41</v>
      </c>
      <c r="L26" s="15" t="s">
        <v>36</v>
      </c>
      <c r="M26" s="15">
        <v>6</v>
      </c>
      <c r="N26" s="15">
        <v>26022072</v>
      </c>
      <c r="O26" s="15">
        <v>26022072</v>
      </c>
      <c r="P26" s="15" t="s">
        <v>31</v>
      </c>
      <c r="Q26" s="15" t="s">
        <v>37</v>
      </c>
      <c r="R26" s="15">
        <v>0.03</v>
      </c>
      <c r="S26" s="15"/>
      <c r="T26" s="15">
        <v>9</v>
      </c>
      <c r="U26" s="15">
        <v>302</v>
      </c>
      <c r="V26" s="15"/>
      <c r="W26" s="15"/>
      <c r="X26" s="15">
        <v>125</v>
      </c>
      <c r="Y26" s="16">
        <v>43466</v>
      </c>
      <c r="Z26" s="15" t="s">
        <v>1234</v>
      </c>
    </row>
  </sheetData>
  <autoFilter ref="A1:X25">
    <sortState ref="A2:X29">
      <sortCondition ref="G1:G29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opLeftCell="A33" workbookViewId="0">
      <selection activeCell="D65" sqref="D65"/>
    </sheetView>
  </sheetViews>
  <sheetFormatPr defaultColWidth="11.44140625" defaultRowHeight="15" x14ac:dyDescent="0.2"/>
  <cols>
    <col min="2" max="2" width="16.88671875" customWidth="1"/>
  </cols>
  <sheetData>
    <row r="1" spans="1:2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</row>
    <row r="2" spans="1:24" x14ac:dyDescent="0.2">
      <c r="A2" t="s">
        <v>81</v>
      </c>
      <c r="B2" t="s">
        <v>82</v>
      </c>
      <c r="C2" t="s">
        <v>83</v>
      </c>
      <c r="D2" t="s">
        <v>84</v>
      </c>
      <c r="E2" t="s">
        <v>27</v>
      </c>
      <c r="F2" t="s">
        <v>28</v>
      </c>
      <c r="G2" t="s">
        <v>29</v>
      </c>
      <c r="J2" t="s">
        <v>35</v>
      </c>
      <c r="K2" t="s">
        <v>41</v>
      </c>
      <c r="L2" t="s">
        <v>68</v>
      </c>
      <c r="M2">
        <v>6</v>
      </c>
      <c r="N2">
        <v>26027476</v>
      </c>
      <c r="O2">
        <v>26027476</v>
      </c>
      <c r="P2" t="s">
        <v>32</v>
      </c>
      <c r="Q2" t="s">
        <v>37</v>
      </c>
      <c r="U2">
        <v>3</v>
      </c>
      <c r="W2">
        <v>27</v>
      </c>
      <c r="X2">
        <v>1152</v>
      </c>
    </row>
    <row r="3" spans="1:24" x14ac:dyDescent="0.2">
      <c r="A3" t="s">
        <v>85</v>
      </c>
      <c r="B3" t="s">
        <v>86</v>
      </c>
      <c r="C3" t="s">
        <v>87</v>
      </c>
      <c r="D3" t="s">
        <v>88</v>
      </c>
      <c r="E3" t="s">
        <v>27</v>
      </c>
      <c r="F3" t="s">
        <v>28</v>
      </c>
      <c r="G3" t="s">
        <v>29</v>
      </c>
      <c r="I3">
        <v>2</v>
      </c>
      <c r="J3" t="s">
        <v>30</v>
      </c>
      <c r="K3" t="s">
        <v>30</v>
      </c>
      <c r="L3" t="s">
        <v>89</v>
      </c>
      <c r="M3">
        <v>6</v>
      </c>
      <c r="N3">
        <v>26027471</v>
      </c>
      <c r="O3">
        <v>26027471</v>
      </c>
      <c r="P3" t="s">
        <v>32</v>
      </c>
      <c r="Q3" t="s">
        <v>37</v>
      </c>
      <c r="X3">
        <v>73</v>
      </c>
    </row>
    <row r="4" spans="1:24" x14ac:dyDescent="0.2">
      <c r="A4" t="s">
        <v>90</v>
      </c>
      <c r="B4" t="s">
        <v>91</v>
      </c>
      <c r="C4" t="s">
        <v>92</v>
      </c>
      <c r="D4" t="s">
        <v>93</v>
      </c>
      <c r="E4" t="s">
        <v>27</v>
      </c>
      <c r="F4" t="s">
        <v>28</v>
      </c>
      <c r="G4" t="s">
        <v>29</v>
      </c>
      <c r="I4">
        <v>2</v>
      </c>
      <c r="J4" t="s">
        <v>35</v>
      </c>
      <c r="K4" t="s">
        <v>41</v>
      </c>
      <c r="L4" t="s">
        <v>94</v>
      </c>
      <c r="M4">
        <v>6</v>
      </c>
      <c r="N4">
        <v>26027471</v>
      </c>
      <c r="O4">
        <v>26027471</v>
      </c>
      <c r="P4" t="s">
        <v>32</v>
      </c>
      <c r="Q4" t="s">
        <v>31</v>
      </c>
      <c r="T4">
        <v>16</v>
      </c>
      <c r="U4">
        <v>88</v>
      </c>
      <c r="W4">
        <v>95</v>
      </c>
      <c r="X4">
        <v>23</v>
      </c>
    </row>
    <row r="5" spans="1:24" x14ac:dyDescent="0.2">
      <c r="A5" t="s">
        <v>1184</v>
      </c>
      <c r="B5" t="s">
        <v>1185</v>
      </c>
      <c r="C5" t="s">
        <v>252</v>
      </c>
      <c r="D5" t="s">
        <v>501</v>
      </c>
      <c r="E5" t="s">
        <v>27</v>
      </c>
      <c r="F5" t="s">
        <v>28</v>
      </c>
      <c r="G5" t="s">
        <v>29</v>
      </c>
      <c r="J5" t="s">
        <v>50</v>
      </c>
      <c r="K5" t="s">
        <v>50</v>
      </c>
      <c r="L5" t="s">
        <v>50</v>
      </c>
      <c r="M5">
        <v>6</v>
      </c>
      <c r="N5">
        <v>26027467</v>
      </c>
      <c r="O5">
        <v>26027467</v>
      </c>
      <c r="P5" t="s">
        <v>31</v>
      </c>
      <c r="Q5" t="s">
        <v>38</v>
      </c>
      <c r="T5">
        <v>4</v>
      </c>
      <c r="U5">
        <v>49</v>
      </c>
      <c r="W5">
        <v>69</v>
      </c>
      <c r="X5">
        <v>171</v>
      </c>
    </row>
    <row r="6" spans="1:24" x14ac:dyDescent="0.2">
      <c r="A6" t="s">
        <v>95</v>
      </c>
      <c r="B6" t="s">
        <v>96</v>
      </c>
      <c r="C6" t="s">
        <v>97</v>
      </c>
      <c r="D6" t="s">
        <v>98</v>
      </c>
      <c r="E6" t="s">
        <v>27</v>
      </c>
      <c r="F6" t="s">
        <v>28</v>
      </c>
      <c r="G6" t="s">
        <v>29</v>
      </c>
      <c r="J6" t="s">
        <v>30</v>
      </c>
      <c r="K6" t="s">
        <v>30</v>
      </c>
      <c r="L6" t="s">
        <v>99</v>
      </c>
      <c r="M6">
        <v>6</v>
      </c>
      <c r="N6">
        <v>26027467</v>
      </c>
      <c r="O6">
        <v>26027467</v>
      </c>
      <c r="P6" t="s">
        <v>31</v>
      </c>
      <c r="Q6" t="s">
        <v>37</v>
      </c>
      <c r="U6">
        <v>109</v>
      </c>
      <c r="X6">
        <v>75</v>
      </c>
    </row>
    <row r="7" spans="1:24" x14ac:dyDescent="0.2">
      <c r="A7" t="s">
        <v>100</v>
      </c>
      <c r="B7" t="s">
        <v>101</v>
      </c>
      <c r="C7" t="s">
        <v>102</v>
      </c>
      <c r="D7" t="s">
        <v>103</v>
      </c>
      <c r="E7" t="s">
        <v>27</v>
      </c>
      <c r="F7" t="s">
        <v>28</v>
      </c>
      <c r="G7" t="s">
        <v>29</v>
      </c>
      <c r="J7" t="s">
        <v>35</v>
      </c>
      <c r="K7" t="s">
        <v>41</v>
      </c>
      <c r="L7" t="s">
        <v>42</v>
      </c>
      <c r="M7">
        <v>6</v>
      </c>
      <c r="N7">
        <v>26027447</v>
      </c>
      <c r="O7">
        <v>26027447</v>
      </c>
      <c r="P7" t="s">
        <v>31</v>
      </c>
      <c r="Q7" t="s">
        <v>32</v>
      </c>
      <c r="T7">
        <v>50</v>
      </c>
      <c r="U7">
        <v>67</v>
      </c>
      <c r="W7">
        <v>154</v>
      </c>
      <c r="X7">
        <v>118</v>
      </c>
    </row>
    <row r="8" spans="1:24" x14ac:dyDescent="0.2">
      <c r="A8" t="s">
        <v>104</v>
      </c>
      <c r="B8" t="s">
        <v>105</v>
      </c>
      <c r="C8" t="s">
        <v>106</v>
      </c>
      <c r="D8" t="s">
        <v>107</v>
      </c>
      <c r="E8" t="s">
        <v>27</v>
      </c>
      <c r="F8" t="s">
        <v>28</v>
      </c>
      <c r="G8" t="s">
        <v>29</v>
      </c>
      <c r="J8" t="s">
        <v>30</v>
      </c>
      <c r="K8" t="s">
        <v>30</v>
      </c>
      <c r="L8" t="s">
        <v>30</v>
      </c>
      <c r="M8">
        <v>6</v>
      </c>
      <c r="N8">
        <v>26027443</v>
      </c>
      <c r="O8">
        <v>26027443</v>
      </c>
      <c r="P8" t="s">
        <v>38</v>
      </c>
      <c r="Q8" t="s">
        <v>31</v>
      </c>
      <c r="T8">
        <v>65</v>
      </c>
      <c r="U8">
        <v>192</v>
      </c>
      <c r="W8">
        <v>82</v>
      </c>
      <c r="X8">
        <v>281</v>
      </c>
    </row>
    <row r="9" spans="1:24" x14ac:dyDescent="0.2">
      <c r="A9" t="s">
        <v>108</v>
      </c>
      <c r="B9" t="s">
        <v>109</v>
      </c>
      <c r="C9" t="s">
        <v>110</v>
      </c>
      <c r="D9" t="s">
        <v>111</v>
      </c>
      <c r="E9" t="s">
        <v>27</v>
      </c>
      <c r="F9" t="s">
        <v>28</v>
      </c>
      <c r="G9" t="s">
        <v>29</v>
      </c>
      <c r="J9" t="s">
        <v>35</v>
      </c>
      <c r="K9" t="s">
        <v>41</v>
      </c>
      <c r="L9" t="s">
        <v>112</v>
      </c>
      <c r="M9">
        <v>6</v>
      </c>
      <c r="N9">
        <v>26027440</v>
      </c>
      <c r="O9">
        <v>26027440</v>
      </c>
      <c r="P9" t="s">
        <v>31</v>
      </c>
      <c r="Q9" t="s">
        <v>38</v>
      </c>
      <c r="T9">
        <v>41</v>
      </c>
      <c r="U9">
        <v>114</v>
      </c>
      <c r="W9">
        <v>128</v>
      </c>
      <c r="X9">
        <v>37</v>
      </c>
    </row>
    <row r="10" spans="1:24" x14ac:dyDescent="0.2">
      <c r="A10" t="s">
        <v>52</v>
      </c>
      <c r="B10" t="s">
        <v>113</v>
      </c>
      <c r="C10" t="s">
        <v>53</v>
      </c>
      <c r="D10" t="s">
        <v>114</v>
      </c>
      <c r="E10" t="s">
        <v>27</v>
      </c>
      <c r="F10" t="s">
        <v>28</v>
      </c>
      <c r="G10" t="s">
        <v>29</v>
      </c>
      <c r="J10" t="s">
        <v>30</v>
      </c>
      <c r="K10" t="s">
        <v>30</v>
      </c>
      <c r="L10" t="s">
        <v>55</v>
      </c>
      <c r="M10">
        <v>6</v>
      </c>
      <c r="N10">
        <v>26027431</v>
      </c>
      <c r="O10">
        <v>26027431</v>
      </c>
      <c r="P10" t="s">
        <v>38</v>
      </c>
      <c r="Q10" t="s">
        <v>31</v>
      </c>
      <c r="X10">
        <v>106</v>
      </c>
    </row>
    <row r="11" spans="1:24" x14ac:dyDescent="0.2">
      <c r="A11" t="s">
        <v>115</v>
      </c>
      <c r="B11" t="s">
        <v>116</v>
      </c>
      <c r="C11" t="s">
        <v>117</v>
      </c>
      <c r="D11" t="s">
        <v>118</v>
      </c>
      <c r="E11" t="s">
        <v>27</v>
      </c>
      <c r="F11" t="s">
        <v>28</v>
      </c>
      <c r="G11" t="s">
        <v>29</v>
      </c>
      <c r="J11" t="s">
        <v>35</v>
      </c>
      <c r="K11" t="s">
        <v>74</v>
      </c>
      <c r="L11" t="s">
        <v>36</v>
      </c>
      <c r="M11">
        <v>6</v>
      </c>
      <c r="N11">
        <v>26027422</v>
      </c>
      <c r="O11">
        <v>26027422</v>
      </c>
      <c r="P11" t="s">
        <v>31</v>
      </c>
      <c r="Q11" t="s">
        <v>32</v>
      </c>
      <c r="X11">
        <v>1202</v>
      </c>
    </row>
    <row r="12" spans="1:24" x14ac:dyDescent="0.2">
      <c r="A12" t="s">
        <v>1186</v>
      </c>
      <c r="B12" t="s">
        <v>119</v>
      </c>
      <c r="C12" t="s">
        <v>57</v>
      </c>
      <c r="D12" t="s">
        <v>120</v>
      </c>
      <c r="E12" t="s">
        <v>27</v>
      </c>
      <c r="F12" t="s">
        <v>28</v>
      </c>
      <c r="G12" t="s">
        <v>29</v>
      </c>
      <c r="J12" t="s">
        <v>125</v>
      </c>
      <c r="K12" t="s">
        <v>30</v>
      </c>
      <c r="L12" t="s">
        <v>36</v>
      </c>
      <c r="M12">
        <v>6</v>
      </c>
      <c r="N12">
        <v>26027417</v>
      </c>
      <c r="O12">
        <v>26027417</v>
      </c>
      <c r="P12" t="s">
        <v>31</v>
      </c>
      <c r="Q12" t="s">
        <v>38</v>
      </c>
      <c r="U12">
        <v>64</v>
      </c>
      <c r="X12">
        <v>102</v>
      </c>
    </row>
    <row r="13" spans="1:24" x14ac:dyDescent="0.2">
      <c r="A13" t="s">
        <v>121</v>
      </c>
      <c r="B13" t="s">
        <v>122</v>
      </c>
      <c r="C13" t="s">
        <v>123</v>
      </c>
      <c r="D13" t="s">
        <v>124</v>
      </c>
      <c r="E13" t="s">
        <v>27</v>
      </c>
      <c r="F13" t="s">
        <v>28</v>
      </c>
      <c r="G13" t="s">
        <v>29</v>
      </c>
      <c r="I13">
        <v>1</v>
      </c>
      <c r="J13" t="s">
        <v>30</v>
      </c>
      <c r="K13" t="s">
        <v>125</v>
      </c>
      <c r="L13" t="s">
        <v>126</v>
      </c>
      <c r="M13">
        <v>6</v>
      </c>
      <c r="N13">
        <v>26027407</v>
      </c>
      <c r="O13">
        <v>26027407</v>
      </c>
      <c r="P13" t="s">
        <v>38</v>
      </c>
      <c r="Q13" t="s">
        <v>37</v>
      </c>
      <c r="X13">
        <v>240</v>
      </c>
    </row>
    <row r="14" spans="1:24" x14ac:dyDescent="0.2">
      <c r="A14" t="s">
        <v>127</v>
      </c>
      <c r="B14" t="s">
        <v>128</v>
      </c>
      <c r="C14" t="s">
        <v>129</v>
      </c>
      <c r="D14" t="s">
        <v>130</v>
      </c>
      <c r="E14" t="s">
        <v>27</v>
      </c>
      <c r="F14" t="s">
        <v>28</v>
      </c>
      <c r="G14" t="s">
        <v>29</v>
      </c>
      <c r="I14">
        <v>2</v>
      </c>
      <c r="J14" t="s">
        <v>30</v>
      </c>
      <c r="K14" t="s">
        <v>30</v>
      </c>
      <c r="L14" t="s">
        <v>131</v>
      </c>
      <c r="M14">
        <v>6</v>
      </c>
      <c r="N14">
        <v>26027403</v>
      </c>
      <c r="O14">
        <v>26027403</v>
      </c>
      <c r="P14" t="s">
        <v>32</v>
      </c>
      <c r="Q14" t="s">
        <v>31</v>
      </c>
      <c r="X14">
        <v>14</v>
      </c>
    </row>
    <row r="15" spans="1:24" x14ac:dyDescent="0.2">
      <c r="A15" t="s">
        <v>33</v>
      </c>
      <c r="B15" t="s">
        <v>132</v>
      </c>
      <c r="C15" t="s">
        <v>34</v>
      </c>
      <c r="D15" t="s">
        <v>133</v>
      </c>
      <c r="E15" t="s">
        <v>27</v>
      </c>
      <c r="F15" t="s">
        <v>28</v>
      </c>
      <c r="G15" t="s">
        <v>29</v>
      </c>
      <c r="I15">
        <v>2</v>
      </c>
      <c r="J15" t="s">
        <v>35</v>
      </c>
      <c r="K15" t="s">
        <v>30</v>
      </c>
      <c r="L15" t="s">
        <v>36</v>
      </c>
      <c r="M15">
        <v>6</v>
      </c>
      <c r="N15">
        <v>26027399</v>
      </c>
      <c r="O15">
        <v>26027399</v>
      </c>
      <c r="P15" t="s">
        <v>32</v>
      </c>
      <c r="Q15" t="s">
        <v>31</v>
      </c>
      <c r="T15">
        <v>15</v>
      </c>
      <c r="U15">
        <v>112</v>
      </c>
      <c r="W15">
        <v>107</v>
      </c>
      <c r="X15">
        <v>92</v>
      </c>
    </row>
    <row r="16" spans="1:24" x14ac:dyDescent="0.2">
      <c r="A16" t="s">
        <v>1184</v>
      </c>
      <c r="B16" t="s">
        <v>1188</v>
      </c>
      <c r="C16" t="s">
        <v>252</v>
      </c>
      <c r="D16" t="s">
        <v>1189</v>
      </c>
      <c r="E16" t="s">
        <v>27</v>
      </c>
      <c r="F16" t="s">
        <v>28</v>
      </c>
      <c r="G16" t="s">
        <v>29</v>
      </c>
      <c r="I16">
        <v>2</v>
      </c>
      <c r="J16" t="s">
        <v>50</v>
      </c>
      <c r="K16" t="s">
        <v>50</v>
      </c>
      <c r="L16" t="s">
        <v>50</v>
      </c>
      <c r="M16">
        <v>6</v>
      </c>
      <c r="N16">
        <v>26027399</v>
      </c>
      <c r="O16">
        <v>26027399</v>
      </c>
      <c r="P16" t="s">
        <v>32</v>
      </c>
      <c r="Q16" t="s">
        <v>38</v>
      </c>
      <c r="T16">
        <v>9</v>
      </c>
      <c r="U16">
        <v>62</v>
      </c>
      <c r="W16">
        <v>58</v>
      </c>
      <c r="X16">
        <v>197</v>
      </c>
    </row>
    <row r="17" spans="1:24" x14ac:dyDescent="0.2">
      <c r="A17" t="s">
        <v>1153</v>
      </c>
      <c r="B17" t="s">
        <v>1190</v>
      </c>
      <c r="C17" t="s">
        <v>358</v>
      </c>
      <c r="D17" t="s">
        <v>1191</v>
      </c>
      <c r="E17" t="s">
        <v>27</v>
      </c>
      <c r="F17" t="s">
        <v>28</v>
      </c>
      <c r="G17" t="s">
        <v>29</v>
      </c>
      <c r="J17" t="s">
        <v>50</v>
      </c>
      <c r="K17" t="s">
        <v>50</v>
      </c>
      <c r="L17" t="s">
        <v>50</v>
      </c>
      <c r="M17">
        <v>6</v>
      </c>
      <c r="N17">
        <v>26027383</v>
      </c>
      <c r="O17">
        <v>26027383</v>
      </c>
      <c r="P17" t="s">
        <v>32</v>
      </c>
      <c r="Q17" t="s">
        <v>37</v>
      </c>
      <c r="T17">
        <v>18</v>
      </c>
      <c r="U17">
        <v>20</v>
      </c>
      <c r="W17">
        <v>51</v>
      </c>
      <c r="X17">
        <v>12218</v>
      </c>
    </row>
    <row r="18" spans="1:24" x14ac:dyDescent="0.2">
      <c r="A18" t="s">
        <v>1187</v>
      </c>
      <c r="B18" t="s">
        <v>1192</v>
      </c>
      <c r="C18" t="s">
        <v>34</v>
      </c>
      <c r="D18" t="s">
        <v>1193</v>
      </c>
      <c r="E18" t="s">
        <v>27</v>
      </c>
      <c r="F18" t="s">
        <v>28</v>
      </c>
      <c r="G18" t="s">
        <v>29</v>
      </c>
      <c r="J18" t="s">
        <v>30</v>
      </c>
      <c r="K18" t="s">
        <v>74</v>
      </c>
      <c r="L18" t="s">
        <v>36</v>
      </c>
      <c r="M18">
        <v>6</v>
      </c>
      <c r="N18">
        <v>26027374</v>
      </c>
      <c r="O18">
        <v>26027374</v>
      </c>
      <c r="P18" t="s">
        <v>31</v>
      </c>
      <c r="Q18" t="s">
        <v>37</v>
      </c>
      <c r="U18">
        <v>41</v>
      </c>
      <c r="X18">
        <v>338</v>
      </c>
    </row>
    <row r="19" spans="1:24" x14ac:dyDescent="0.2">
      <c r="A19" t="s">
        <v>43</v>
      </c>
      <c r="B19" t="s">
        <v>135</v>
      </c>
      <c r="C19" t="s">
        <v>45</v>
      </c>
      <c r="D19" t="s">
        <v>136</v>
      </c>
      <c r="E19" t="s">
        <v>27</v>
      </c>
      <c r="F19" t="s">
        <v>28</v>
      </c>
      <c r="G19" t="s">
        <v>29</v>
      </c>
      <c r="J19" t="s">
        <v>35</v>
      </c>
      <c r="K19" t="s">
        <v>30</v>
      </c>
      <c r="L19" t="s">
        <v>36</v>
      </c>
      <c r="M19">
        <v>6</v>
      </c>
      <c r="N19">
        <v>26027375</v>
      </c>
      <c r="O19">
        <v>26027375</v>
      </c>
      <c r="P19" t="s">
        <v>32</v>
      </c>
      <c r="Q19" t="s">
        <v>37</v>
      </c>
      <c r="T19">
        <v>4</v>
      </c>
      <c r="U19">
        <v>56</v>
      </c>
      <c r="X19">
        <v>26</v>
      </c>
    </row>
    <row r="20" spans="1:24" x14ac:dyDescent="0.2">
      <c r="A20" t="s">
        <v>137</v>
      </c>
      <c r="B20" t="s">
        <v>138</v>
      </c>
      <c r="C20" t="s">
        <v>139</v>
      </c>
      <c r="D20" t="s">
        <v>140</v>
      </c>
      <c r="E20" t="s">
        <v>27</v>
      </c>
      <c r="F20" t="s">
        <v>28</v>
      </c>
      <c r="G20" t="s">
        <v>29</v>
      </c>
      <c r="I20">
        <v>1</v>
      </c>
      <c r="J20" t="s">
        <v>30</v>
      </c>
      <c r="K20" t="s">
        <v>30</v>
      </c>
      <c r="L20" t="s">
        <v>141</v>
      </c>
      <c r="M20">
        <v>6</v>
      </c>
      <c r="N20">
        <v>26027371</v>
      </c>
      <c r="O20">
        <v>26027371</v>
      </c>
      <c r="P20" t="s">
        <v>31</v>
      </c>
      <c r="Q20" t="s">
        <v>38</v>
      </c>
      <c r="X20">
        <v>289</v>
      </c>
    </row>
    <row r="21" spans="1:24" x14ac:dyDescent="0.2">
      <c r="A21" t="s">
        <v>33</v>
      </c>
      <c r="B21" t="s">
        <v>142</v>
      </c>
      <c r="C21" t="s">
        <v>106</v>
      </c>
      <c r="D21" t="s">
        <v>143</v>
      </c>
      <c r="E21" t="s">
        <v>27</v>
      </c>
      <c r="F21" t="s">
        <v>28</v>
      </c>
      <c r="G21" t="s">
        <v>29</v>
      </c>
      <c r="I21">
        <v>1</v>
      </c>
      <c r="J21" t="s">
        <v>35</v>
      </c>
      <c r="K21" t="s">
        <v>30</v>
      </c>
      <c r="L21" t="s">
        <v>36</v>
      </c>
      <c r="M21">
        <v>6</v>
      </c>
      <c r="N21">
        <v>26027371</v>
      </c>
      <c r="O21">
        <v>26027371</v>
      </c>
      <c r="P21" t="s">
        <v>31</v>
      </c>
      <c r="Q21" t="s">
        <v>37</v>
      </c>
      <c r="T21">
        <v>39</v>
      </c>
      <c r="U21">
        <v>47</v>
      </c>
      <c r="W21">
        <v>68</v>
      </c>
      <c r="X21">
        <v>348</v>
      </c>
    </row>
    <row r="22" spans="1:24" x14ac:dyDescent="0.2">
      <c r="A22" t="s">
        <v>145</v>
      </c>
      <c r="B22" t="s">
        <v>146</v>
      </c>
      <c r="C22" t="s">
        <v>147</v>
      </c>
      <c r="D22" t="s">
        <v>148</v>
      </c>
      <c r="E22" t="s">
        <v>27</v>
      </c>
      <c r="F22" t="s">
        <v>28</v>
      </c>
      <c r="G22" t="s">
        <v>29</v>
      </c>
      <c r="J22" t="s">
        <v>35</v>
      </c>
      <c r="K22" t="s">
        <v>41</v>
      </c>
      <c r="L22" t="s">
        <v>94</v>
      </c>
      <c r="M22">
        <v>6</v>
      </c>
      <c r="N22">
        <v>26027369</v>
      </c>
      <c r="O22">
        <v>26027369</v>
      </c>
      <c r="P22" t="s">
        <v>32</v>
      </c>
      <c r="Q22" t="s">
        <v>37</v>
      </c>
      <c r="T22">
        <v>18</v>
      </c>
      <c r="U22">
        <v>107</v>
      </c>
      <c r="W22">
        <v>112</v>
      </c>
      <c r="X22">
        <v>3121</v>
      </c>
    </row>
    <row r="23" spans="1:24" x14ac:dyDescent="0.2">
      <c r="A23" t="s">
        <v>145</v>
      </c>
      <c r="B23" t="s">
        <v>149</v>
      </c>
      <c r="C23" t="s">
        <v>147</v>
      </c>
      <c r="D23" t="s">
        <v>148</v>
      </c>
      <c r="E23" t="s">
        <v>27</v>
      </c>
      <c r="F23" t="s">
        <v>28</v>
      </c>
      <c r="G23" t="s">
        <v>29</v>
      </c>
      <c r="J23" t="s">
        <v>35</v>
      </c>
      <c r="K23" t="s">
        <v>41</v>
      </c>
      <c r="L23" t="s">
        <v>94</v>
      </c>
      <c r="M23">
        <v>6</v>
      </c>
      <c r="N23">
        <v>26027369</v>
      </c>
      <c r="O23">
        <v>26027369</v>
      </c>
      <c r="P23" t="s">
        <v>32</v>
      </c>
      <c r="Q23" t="s">
        <v>37</v>
      </c>
      <c r="T23">
        <v>21</v>
      </c>
      <c r="U23">
        <v>108</v>
      </c>
      <c r="W23">
        <v>118</v>
      </c>
      <c r="X23">
        <v>3136</v>
      </c>
    </row>
    <row r="24" spans="1:24" x14ac:dyDescent="0.2">
      <c r="A24" t="s">
        <v>43</v>
      </c>
      <c r="B24" t="s">
        <v>150</v>
      </c>
      <c r="C24" t="s">
        <v>45</v>
      </c>
      <c r="D24" t="s">
        <v>151</v>
      </c>
      <c r="E24" t="s">
        <v>27</v>
      </c>
      <c r="F24" t="s">
        <v>28</v>
      </c>
      <c r="G24" t="s">
        <v>29</v>
      </c>
      <c r="J24" t="s">
        <v>35</v>
      </c>
      <c r="K24" t="s">
        <v>30</v>
      </c>
      <c r="L24" t="s">
        <v>36</v>
      </c>
      <c r="M24">
        <v>6</v>
      </c>
      <c r="N24">
        <v>26027359</v>
      </c>
      <c r="O24">
        <v>26027359</v>
      </c>
      <c r="P24" t="s">
        <v>31</v>
      </c>
      <c r="Q24" t="s">
        <v>38</v>
      </c>
      <c r="T24">
        <v>4</v>
      </c>
      <c r="U24">
        <v>62</v>
      </c>
      <c r="X24">
        <v>50</v>
      </c>
    </row>
    <row r="25" spans="1:24" x14ac:dyDescent="0.2">
      <c r="A25" t="s">
        <v>1153</v>
      </c>
      <c r="B25" t="s">
        <v>1195</v>
      </c>
      <c r="C25" t="s">
        <v>358</v>
      </c>
      <c r="D25" t="s">
        <v>1196</v>
      </c>
      <c r="E25" t="s">
        <v>27</v>
      </c>
      <c r="F25" t="s">
        <v>28</v>
      </c>
      <c r="G25" t="s">
        <v>29</v>
      </c>
      <c r="I25">
        <v>2</v>
      </c>
      <c r="J25" t="s">
        <v>50</v>
      </c>
      <c r="K25" t="s">
        <v>50</v>
      </c>
      <c r="L25" t="s">
        <v>50</v>
      </c>
      <c r="M25">
        <v>6</v>
      </c>
      <c r="N25">
        <v>26027344</v>
      </c>
      <c r="O25">
        <v>26027344</v>
      </c>
      <c r="P25" t="s">
        <v>31</v>
      </c>
      <c r="Q25" t="s">
        <v>37</v>
      </c>
      <c r="T25">
        <v>11</v>
      </c>
      <c r="U25">
        <v>62</v>
      </c>
      <c r="W25">
        <v>63</v>
      </c>
      <c r="X25">
        <v>92</v>
      </c>
    </row>
    <row r="26" spans="1:24" x14ac:dyDescent="0.2">
      <c r="A26" t="s">
        <v>47</v>
      </c>
      <c r="B26" t="s">
        <v>152</v>
      </c>
      <c r="C26" t="s">
        <v>51</v>
      </c>
      <c r="D26" t="s">
        <v>153</v>
      </c>
      <c r="E26" t="s">
        <v>27</v>
      </c>
      <c r="F26" t="s">
        <v>28</v>
      </c>
      <c r="G26" t="s">
        <v>29</v>
      </c>
      <c r="I26">
        <v>2</v>
      </c>
      <c r="J26" t="s">
        <v>50</v>
      </c>
      <c r="K26" t="s">
        <v>50</v>
      </c>
      <c r="L26" t="s">
        <v>50</v>
      </c>
      <c r="M26">
        <v>6</v>
      </c>
      <c r="N26">
        <v>26027344</v>
      </c>
      <c r="O26">
        <v>26027344</v>
      </c>
      <c r="P26" t="s">
        <v>31</v>
      </c>
      <c r="Q26" t="s">
        <v>32</v>
      </c>
      <c r="T26">
        <v>8</v>
      </c>
      <c r="U26">
        <v>89</v>
      </c>
      <c r="W26">
        <v>104</v>
      </c>
      <c r="X26">
        <v>176</v>
      </c>
    </row>
    <row r="27" spans="1:24" x14ac:dyDescent="0.2">
      <c r="A27" t="s">
        <v>33</v>
      </c>
      <c r="B27" t="s">
        <v>154</v>
      </c>
      <c r="C27" t="s">
        <v>34</v>
      </c>
      <c r="D27" t="s">
        <v>155</v>
      </c>
      <c r="E27" t="s">
        <v>27</v>
      </c>
      <c r="F27" t="s">
        <v>28</v>
      </c>
      <c r="G27" t="s">
        <v>29</v>
      </c>
      <c r="I27">
        <v>2</v>
      </c>
      <c r="J27" t="s">
        <v>35</v>
      </c>
      <c r="K27" t="s">
        <v>30</v>
      </c>
      <c r="L27" t="s">
        <v>36</v>
      </c>
      <c r="M27">
        <v>6</v>
      </c>
      <c r="N27">
        <v>26027344</v>
      </c>
      <c r="O27">
        <v>26027344</v>
      </c>
      <c r="P27" t="s">
        <v>31</v>
      </c>
      <c r="Q27" t="s">
        <v>38</v>
      </c>
      <c r="T27">
        <v>28</v>
      </c>
      <c r="U27">
        <v>44</v>
      </c>
      <c r="W27">
        <v>55</v>
      </c>
      <c r="X27">
        <v>331</v>
      </c>
    </row>
    <row r="28" spans="1:24" x14ac:dyDescent="0.2">
      <c r="A28" t="s">
        <v>156</v>
      </c>
      <c r="B28" t="s">
        <v>157</v>
      </c>
      <c r="C28" t="s">
        <v>158</v>
      </c>
      <c r="D28" t="s">
        <v>155</v>
      </c>
      <c r="E28" t="s">
        <v>27</v>
      </c>
      <c r="F28" t="s">
        <v>28</v>
      </c>
      <c r="G28" t="s">
        <v>29</v>
      </c>
      <c r="I28">
        <v>2</v>
      </c>
      <c r="J28" t="s">
        <v>35</v>
      </c>
      <c r="K28" t="s">
        <v>30</v>
      </c>
      <c r="L28" t="s">
        <v>36</v>
      </c>
      <c r="M28">
        <v>6</v>
      </c>
      <c r="N28">
        <v>26027344</v>
      </c>
      <c r="O28">
        <v>26027344</v>
      </c>
      <c r="P28" t="s">
        <v>31</v>
      </c>
      <c r="Q28" t="s">
        <v>38</v>
      </c>
      <c r="U28">
        <v>55</v>
      </c>
      <c r="X28">
        <v>142</v>
      </c>
    </row>
    <row r="29" spans="1:24" x14ac:dyDescent="0.2">
      <c r="A29" t="s">
        <v>159</v>
      </c>
      <c r="B29" t="s">
        <v>160</v>
      </c>
      <c r="C29" t="s">
        <v>161</v>
      </c>
      <c r="D29" t="s">
        <v>155</v>
      </c>
      <c r="E29" t="s">
        <v>27</v>
      </c>
      <c r="F29" t="s">
        <v>28</v>
      </c>
      <c r="G29" t="s">
        <v>29</v>
      </c>
      <c r="I29">
        <v>2</v>
      </c>
      <c r="J29" t="s">
        <v>30</v>
      </c>
      <c r="K29" t="s">
        <v>30</v>
      </c>
      <c r="L29" t="s">
        <v>30</v>
      </c>
      <c r="M29">
        <v>6</v>
      </c>
      <c r="N29">
        <v>26027344</v>
      </c>
      <c r="O29">
        <v>26027344</v>
      </c>
      <c r="P29" t="s">
        <v>31</v>
      </c>
      <c r="Q29" t="s">
        <v>38</v>
      </c>
      <c r="X29">
        <v>70</v>
      </c>
    </row>
    <row r="30" spans="1:24" x14ac:dyDescent="0.2">
      <c r="A30" t="s">
        <v>65</v>
      </c>
      <c r="B30" t="s">
        <v>162</v>
      </c>
      <c r="C30" t="s">
        <v>158</v>
      </c>
      <c r="D30" t="s">
        <v>155</v>
      </c>
      <c r="E30" t="s">
        <v>27</v>
      </c>
      <c r="F30" t="s">
        <v>28</v>
      </c>
      <c r="G30" t="s">
        <v>29</v>
      </c>
      <c r="I30">
        <v>2</v>
      </c>
      <c r="J30" t="s">
        <v>35</v>
      </c>
      <c r="K30" t="s">
        <v>41</v>
      </c>
      <c r="L30" t="s">
        <v>68</v>
      </c>
      <c r="M30">
        <v>6</v>
      </c>
      <c r="N30">
        <v>26027344</v>
      </c>
      <c r="O30">
        <v>26027344</v>
      </c>
      <c r="P30" t="s">
        <v>31</v>
      </c>
      <c r="Q30" t="s">
        <v>38</v>
      </c>
      <c r="T30">
        <v>5</v>
      </c>
      <c r="U30">
        <v>35</v>
      </c>
      <c r="W30">
        <v>26</v>
      </c>
      <c r="X30">
        <v>321</v>
      </c>
    </row>
    <row r="31" spans="1:24" x14ac:dyDescent="0.2">
      <c r="A31" t="s">
        <v>1170</v>
      </c>
      <c r="B31" t="s">
        <v>163</v>
      </c>
      <c r="C31" t="s">
        <v>53</v>
      </c>
      <c r="D31" t="s">
        <v>155</v>
      </c>
      <c r="E31" t="s">
        <v>27</v>
      </c>
      <c r="F31" t="s">
        <v>28</v>
      </c>
      <c r="G31" t="s">
        <v>29</v>
      </c>
      <c r="I31">
        <v>2</v>
      </c>
      <c r="J31" t="s">
        <v>35</v>
      </c>
      <c r="K31" t="s">
        <v>61</v>
      </c>
      <c r="L31" t="s">
        <v>94</v>
      </c>
      <c r="M31">
        <v>6</v>
      </c>
      <c r="N31">
        <v>26027344</v>
      </c>
      <c r="O31">
        <v>26027344</v>
      </c>
      <c r="P31" t="s">
        <v>31</v>
      </c>
      <c r="Q31" t="s">
        <v>38</v>
      </c>
      <c r="X31">
        <v>598</v>
      </c>
    </row>
    <row r="32" spans="1:24" x14ac:dyDescent="0.2">
      <c r="A32" t="s">
        <v>56</v>
      </c>
      <c r="B32" t="s">
        <v>164</v>
      </c>
      <c r="C32" t="s">
        <v>57</v>
      </c>
      <c r="D32" t="s">
        <v>155</v>
      </c>
      <c r="E32" t="s">
        <v>27</v>
      </c>
      <c r="F32" t="s">
        <v>28</v>
      </c>
      <c r="G32" t="s">
        <v>29</v>
      </c>
      <c r="I32">
        <v>2</v>
      </c>
      <c r="J32" t="s">
        <v>35</v>
      </c>
      <c r="K32" t="s">
        <v>30</v>
      </c>
      <c r="L32" t="s">
        <v>36</v>
      </c>
      <c r="M32">
        <v>6</v>
      </c>
      <c r="N32">
        <v>26027344</v>
      </c>
      <c r="O32">
        <v>26027344</v>
      </c>
      <c r="P32" t="s">
        <v>31</v>
      </c>
      <c r="Q32" t="s">
        <v>38</v>
      </c>
      <c r="T32">
        <v>12</v>
      </c>
      <c r="U32">
        <v>85</v>
      </c>
      <c r="X32">
        <v>135</v>
      </c>
    </row>
    <row r="33" spans="1:24" x14ac:dyDescent="0.2">
      <c r="A33" t="s">
        <v>137</v>
      </c>
      <c r="B33" t="s">
        <v>165</v>
      </c>
      <c r="C33" t="s">
        <v>139</v>
      </c>
      <c r="D33" t="s">
        <v>166</v>
      </c>
      <c r="E33" t="s">
        <v>27</v>
      </c>
      <c r="F33" t="s">
        <v>28</v>
      </c>
      <c r="G33" t="s">
        <v>29</v>
      </c>
      <c r="J33" t="s">
        <v>30</v>
      </c>
      <c r="K33" t="s">
        <v>30</v>
      </c>
      <c r="L33" t="s">
        <v>141</v>
      </c>
      <c r="M33">
        <v>6</v>
      </c>
      <c r="N33">
        <v>26027335</v>
      </c>
      <c r="O33">
        <v>26027335</v>
      </c>
      <c r="P33" t="s">
        <v>31</v>
      </c>
      <c r="Q33" t="s">
        <v>38</v>
      </c>
      <c r="X33">
        <v>179</v>
      </c>
    </row>
    <row r="34" spans="1:24" x14ac:dyDescent="0.2">
      <c r="A34" t="s">
        <v>167</v>
      </c>
      <c r="B34" t="s">
        <v>168</v>
      </c>
      <c r="C34" t="s">
        <v>169</v>
      </c>
      <c r="D34" t="s">
        <v>170</v>
      </c>
      <c r="E34" t="s">
        <v>27</v>
      </c>
      <c r="F34" t="s">
        <v>28</v>
      </c>
      <c r="G34" t="s">
        <v>29</v>
      </c>
      <c r="I34">
        <v>1</v>
      </c>
      <c r="J34" t="s">
        <v>30</v>
      </c>
      <c r="K34" t="s">
        <v>30</v>
      </c>
      <c r="L34" t="s">
        <v>36</v>
      </c>
      <c r="M34">
        <v>6</v>
      </c>
      <c r="N34">
        <v>26027331</v>
      </c>
      <c r="O34">
        <v>26027331</v>
      </c>
      <c r="P34" t="s">
        <v>31</v>
      </c>
      <c r="Q34" t="s">
        <v>32</v>
      </c>
      <c r="X34">
        <v>40</v>
      </c>
    </row>
    <row r="35" spans="1:24" x14ac:dyDescent="0.2">
      <c r="A35" t="s">
        <v>1197</v>
      </c>
      <c r="B35" t="s">
        <v>172</v>
      </c>
      <c r="C35" t="s">
        <v>173</v>
      </c>
      <c r="D35" t="s">
        <v>170</v>
      </c>
      <c r="E35" t="s">
        <v>27</v>
      </c>
      <c r="F35" t="s">
        <v>28</v>
      </c>
      <c r="G35" t="s">
        <v>29</v>
      </c>
      <c r="I35">
        <v>1</v>
      </c>
      <c r="J35" t="s">
        <v>35</v>
      </c>
      <c r="K35" t="s">
        <v>30</v>
      </c>
      <c r="L35" t="s">
        <v>36</v>
      </c>
      <c r="M35">
        <v>6</v>
      </c>
      <c r="N35">
        <v>26027331</v>
      </c>
      <c r="O35">
        <v>26027331</v>
      </c>
      <c r="P35" t="s">
        <v>31</v>
      </c>
      <c r="Q35" t="s">
        <v>32</v>
      </c>
      <c r="U35">
        <v>46</v>
      </c>
      <c r="X35">
        <v>16</v>
      </c>
    </row>
    <row r="36" spans="1:24" x14ac:dyDescent="0.2">
      <c r="A36" t="s">
        <v>100</v>
      </c>
      <c r="B36" t="s">
        <v>174</v>
      </c>
      <c r="C36" t="s">
        <v>102</v>
      </c>
      <c r="D36" t="s">
        <v>170</v>
      </c>
      <c r="E36" t="s">
        <v>27</v>
      </c>
      <c r="F36" t="s">
        <v>28</v>
      </c>
      <c r="G36" t="s">
        <v>29</v>
      </c>
      <c r="I36">
        <v>1</v>
      </c>
      <c r="J36" t="s">
        <v>35</v>
      </c>
      <c r="K36" t="s">
        <v>41</v>
      </c>
      <c r="L36" t="s">
        <v>175</v>
      </c>
      <c r="M36">
        <v>6</v>
      </c>
      <c r="N36">
        <v>26027331</v>
      </c>
      <c r="O36">
        <v>26027331</v>
      </c>
      <c r="P36" t="s">
        <v>31</v>
      </c>
      <c r="Q36" t="s">
        <v>32</v>
      </c>
      <c r="T36">
        <v>21</v>
      </c>
      <c r="U36">
        <v>196</v>
      </c>
      <c r="V36">
        <v>1</v>
      </c>
      <c r="W36">
        <v>186</v>
      </c>
      <c r="X36">
        <v>96</v>
      </c>
    </row>
    <row r="37" spans="1:24" x14ac:dyDescent="0.2">
      <c r="A37" t="s">
        <v>1198</v>
      </c>
      <c r="B37" t="s">
        <v>177</v>
      </c>
      <c r="C37" t="s">
        <v>117</v>
      </c>
      <c r="D37" t="s">
        <v>178</v>
      </c>
      <c r="E37" t="s">
        <v>27</v>
      </c>
      <c r="F37" t="s">
        <v>28</v>
      </c>
      <c r="G37" t="s">
        <v>29</v>
      </c>
      <c r="I37">
        <v>1</v>
      </c>
      <c r="J37" t="s">
        <v>30</v>
      </c>
      <c r="K37" t="s">
        <v>30</v>
      </c>
      <c r="L37" t="s">
        <v>1199</v>
      </c>
      <c r="M37">
        <v>6</v>
      </c>
      <c r="N37">
        <v>26027324</v>
      </c>
      <c r="O37">
        <v>26027324</v>
      </c>
      <c r="P37" t="s">
        <v>31</v>
      </c>
      <c r="Q37" t="s">
        <v>32</v>
      </c>
      <c r="T37">
        <v>25</v>
      </c>
      <c r="U37">
        <v>49</v>
      </c>
      <c r="W37">
        <v>38</v>
      </c>
      <c r="X37">
        <v>242</v>
      </c>
    </row>
    <row r="38" spans="1:24" x14ac:dyDescent="0.2">
      <c r="A38" t="s">
        <v>33</v>
      </c>
      <c r="B38" t="s">
        <v>179</v>
      </c>
      <c r="C38" t="s">
        <v>106</v>
      </c>
      <c r="D38" t="s">
        <v>180</v>
      </c>
      <c r="E38" t="s">
        <v>27</v>
      </c>
      <c r="F38" t="s">
        <v>28</v>
      </c>
      <c r="G38" t="s">
        <v>29</v>
      </c>
      <c r="I38">
        <v>1</v>
      </c>
      <c r="J38" t="s">
        <v>35</v>
      </c>
      <c r="K38" t="s">
        <v>30</v>
      </c>
      <c r="L38" t="s">
        <v>36</v>
      </c>
      <c r="M38">
        <v>6</v>
      </c>
      <c r="N38">
        <v>26027319</v>
      </c>
      <c r="O38">
        <v>26027319</v>
      </c>
      <c r="P38" t="s">
        <v>31</v>
      </c>
      <c r="Q38" t="s">
        <v>32</v>
      </c>
      <c r="T38">
        <v>3</v>
      </c>
      <c r="U38">
        <v>78</v>
      </c>
      <c r="W38">
        <v>60</v>
      </c>
      <c r="X38">
        <v>403</v>
      </c>
    </row>
    <row r="39" spans="1:24" x14ac:dyDescent="0.2">
      <c r="A39" t="s">
        <v>181</v>
      </c>
      <c r="B39" t="s">
        <v>182</v>
      </c>
      <c r="C39" t="s">
        <v>183</v>
      </c>
      <c r="D39" t="s">
        <v>180</v>
      </c>
      <c r="E39" t="s">
        <v>27</v>
      </c>
      <c r="F39" t="s">
        <v>28</v>
      </c>
      <c r="G39" t="s">
        <v>29</v>
      </c>
      <c r="I39">
        <v>1</v>
      </c>
      <c r="J39" t="s">
        <v>35</v>
      </c>
      <c r="K39" t="s">
        <v>30</v>
      </c>
      <c r="L39" t="s">
        <v>184</v>
      </c>
      <c r="M39">
        <v>6</v>
      </c>
      <c r="N39">
        <v>26027319</v>
      </c>
      <c r="O39">
        <v>26027319</v>
      </c>
      <c r="P39" t="s">
        <v>31</v>
      </c>
      <c r="Q39" t="s">
        <v>32</v>
      </c>
      <c r="T39">
        <v>58</v>
      </c>
      <c r="U39">
        <v>217</v>
      </c>
      <c r="W39">
        <v>159</v>
      </c>
      <c r="X39">
        <v>109</v>
      </c>
    </row>
    <row r="40" spans="1:24" x14ac:dyDescent="0.2">
      <c r="A40" t="s">
        <v>56</v>
      </c>
      <c r="B40" t="s">
        <v>185</v>
      </c>
      <c r="C40" t="s">
        <v>57</v>
      </c>
      <c r="D40" t="s">
        <v>186</v>
      </c>
      <c r="E40" t="s">
        <v>27</v>
      </c>
      <c r="F40" t="s">
        <v>28</v>
      </c>
      <c r="G40" t="s">
        <v>29</v>
      </c>
      <c r="J40" t="s">
        <v>35</v>
      </c>
      <c r="K40" t="s">
        <v>30</v>
      </c>
      <c r="L40" t="s">
        <v>36</v>
      </c>
      <c r="M40">
        <v>6</v>
      </c>
      <c r="N40">
        <v>26027317</v>
      </c>
      <c r="O40">
        <v>26027317</v>
      </c>
      <c r="P40" t="s">
        <v>32</v>
      </c>
      <c r="Q40" t="s">
        <v>37</v>
      </c>
      <c r="T40">
        <v>14</v>
      </c>
      <c r="U40">
        <v>62</v>
      </c>
      <c r="X40">
        <v>565</v>
      </c>
    </row>
    <row r="41" spans="1:24" x14ac:dyDescent="0.2">
      <c r="A41" t="s">
        <v>1183</v>
      </c>
      <c r="B41" t="s">
        <v>1200</v>
      </c>
      <c r="C41" t="s">
        <v>83</v>
      </c>
      <c r="D41" t="s">
        <v>292</v>
      </c>
      <c r="E41" t="s">
        <v>27</v>
      </c>
      <c r="F41" t="s">
        <v>28</v>
      </c>
      <c r="G41" t="s">
        <v>29</v>
      </c>
      <c r="J41" t="s">
        <v>50</v>
      </c>
      <c r="K41" t="s">
        <v>50</v>
      </c>
      <c r="L41" t="s">
        <v>50</v>
      </c>
      <c r="M41">
        <v>6</v>
      </c>
      <c r="N41">
        <v>26027315</v>
      </c>
      <c r="O41">
        <v>26027315</v>
      </c>
      <c r="P41" t="s">
        <v>32</v>
      </c>
      <c r="Q41" t="s">
        <v>31</v>
      </c>
      <c r="T41">
        <v>17</v>
      </c>
      <c r="U41">
        <v>45</v>
      </c>
      <c r="W41">
        <v>64</v>
      </c>
      <c r="X41">
        <v>195</v>
      </c>
    </row>
    <row r="42" spans="1:24" x14ac:dyDescent="0.2">
      <c r="A42" t="s">
        <v>33</v>
      </c>
      <c r="B42" t="s">
        <v>187</v>
      </c>
      <c r="C42" t="s">
        <v>34</v>
      </c>
      <c r="D42" t="s">
        <v>188</v>
      </c>
      <c r="E42" t="s">
        <v>27</v>
      </c>
      <c r="F42" t="s">
        <v>28</v>
      </c>
      <c r="G42" t="s">
        <v>29</v>
      </c>
      <c r="I42">
        <v>2</v>
      </c>
      <c r="J42" t="s">
        <v>35</v>
      </c>
      <c r="K42" t="s">
        <v>30</v>
      </c>
      <c r="L42" t="s">
        <v>36</v>
      </c>
      <c r="M42">
        <v>6</v>
      </c>
      <c r="N42">
        <v>26027306</v>
      </c>
      <c r="O42">
        <v>26027306</v>
      </c>
      <c r="P42" t="s">
        <v>32</v>
      </c>
      <c r="Q42" t="s">
        <v>37</v>
      </c>
      <c r="T42">
        <v>24</v>
      </c>
      <c r="U42">
        <v>89</v>
      </c>
      <c r="W42">
        <v>101</v>
      </c>
      <c r="X42">
        <v>1051</v>
      </c>
    </row>
    <row r="43" spans="1:24" x14ac:dyDescent="0.2">
      <c r="A43" t="s">
        <v>39</v>
      </c>
      <c r="B43" t="s">
        <v>189</v>
      </c>
      <c r="C43" t="s">
        <v>190</v>
      </c>
      <c r="D43" t="s">
        <v>191</v>
      </c>
      <c r="E43" t="s">
        <v>27</v>
      </c>
      <c r="F43" t="s">
        <v>28</v>
      </c>
      <c r="G43" t="s">
        <v>29</v>
      </c>
      <c r="J43" t="s">
        <v>35</v>
      </c>
      <c r="K43" t="s">
        <v>41</v>
      </c>
      <c r="L43" t="s">
        <v>42</v>
      </c>
      <c r="M43">
        <v>6</v>
      </c>
      <c r="N43">
        <v>26027303</v>
      </c>
      <c r="O43">
        <v>26027303</v>
      </c>
      <c r="P43" t="s">
        <v>38</v>
      </c>
      <c r="Q43" t="s">
        <v>31</v>
      </c>
      <c r="X43">
        <v>61</v>
      </c>
    </row>
    <row r="44" spans="1:24" x14ac:dyDescent="0.2">
      <c r="A44" t="s">
        <v>145</v>
      </c>
      <c r="B44" t="s">
        <v>194</v>
      </c>
      <c r="C44" t="s">
        <v>147</v>
      </c>
      <c r="D44" t="s">
        <v>193</v>
      </c>
      <c r="E44" t="s">
        <v>27</v>
      </c>
      <c r="F44" t="s">
        <v>28</v>
      </c>
      <c r="G44" t="s">
        <v>29</v>
      </c>
      <c r="I44">
        <v>1</v>
      </c>
      <c r="J44" t="s">
        <v>35</v>
      </c>
      <c r="K44" t="s">
        <v>41</v>
      </c>
      <c r="L44" t="s">
        <v>94</v>
      </c>
      <c r="M44">
        <v>6</v>
      </c>
      <c r="N44">
        <v>26027300</v>
      </c>
      <c r="O44">
        <v>26027300</v>
      </c>
      <c r="P44" t="s">
        <v>31</v>
      </c>
      <c r="Q44" t="s">
        <v>38</v>
      </c>
      <c r="T44">
        <v>29</v>
      </c>
      <c r="U44">
        <v>88</v>
      </c>
      <c r="W44">
        <v>110</v>
      </c>
      <c r="X44">
        <v>2266</v>
      </c>
    </row>
    <row r="45" spans="1:24" x14ac:dyDescent="0.2">
      <c r="A45" t="s">
        <v>47</v>
      </c>
      <c r="B45" t="s">
        <v>192</v>
      </c>
      <c r="C45" t="s">
        <v>51</v>
      </c>
      <c r="D45" t="s">
        <v>193</v>
      </c>
      <c r="E45" t="s">
        <v>27</v>
      </c>
      <c r="F45" t="s">
        <v>28</v>
      </c>
      <c r="G45" t="s">
        <v>29</v>
      </c>
      <c r="I45">
        <v>1</v>
      </c>
      <c r="J45" t="s">
        <v>50</v>
      </c>
      <c r="K45" t="s">
        <v>50</v>
      </c>
      <c r="L45" t="s">
        <v>50</v>
      </c>
      <c r="M45">
        <v>6</v>
      </c>
      <c r="N45">
        <v>26027300</v>
      </c>
      <c r="O45">
        <v>26027300</v>
      </c>
      <c r="P45" t="s">
        <v>31</v>
      </c>
      <c r="Q45" t="s">
        <v>38</v>
      </c>
      <c r="T45">
        <v>49</v>
      </c>
      <c r="U45">
        <v>85</v>
      </c>
      <c r="W45">
        <v>132</v>
      </c>
      <c r="X45">
        <v>229</v>
      </c>
    </row>
    <row r="46" spans="1:24" x14ac:dyDescent="0.2">
      <c r="A46" t="s">
        <v>195</v>
      </c>
      <c r="B46" t="s">
        <v>196</v>
      </c>
      <c r="C46" t="s">
        <v>57</v>
      </c>
      <c r="D46" t="s">
        <v>197</v>
      </c>
      <c r="E46" t="s">
        <v>27</v>
      </c>
      <c r="F46" t="s">
        <v>28</v>
      </c>
      <c r="G46" t="s">
        <v>29</v>
      </c>
      <c r="I46">
        <v>2</v>
      </c>
      <c r="J46" t="s">
        <v>125</v>
      </c>
      <c r="K46" t="s">
        <v>125</v>
      </c>
      <c r="L46" t="s">
        <v>36</v>
      </c>
      <c r="M46">
        <v>6</v>
      </c>
      <c r="N46">
        <v>26027279</v>
      </c>
      <c r="O46">
        <v>26027279</v>
      </c>
      <c r="P46" t="s">
        <v>32</v>
      </c>
      <c r="Q46" t="s">
        <v>37</v>
      </c>
      <c r="T46">
        <v>43</v>
      </c>
      <c r="U46">
        <v>62</v>
      </c>
      <c r="X46">
        <v>201</v>
      </c>
    </row>
    <row r="47" spans="1:24" x14ac:dyDescent="0.2">
      <c r="A47" t="s">
        <v>33</v>
      </c>
      <c r="B47" t="s">
        <v>198</v>
      </c>
      <c r="C47" t="s">
        <v>34</v>
      </c>
      <c r="D47" t="s">
        <v>199</v>
      </c>
      <c r="E47" t="s">
        <v>27</v>
      </c>
      <c r="F47" t="s">
        <v>28</v>
      </c>
      <c r="G47" t="s">
        <v>29</v>
      </c>
      <c r="I47">
        <v>2</v>
      </c>
      <c r="J47" t="s">
        <v>35</v>
      </c>
      <c r="K47" t="s">
        <v>30</v>
      </c>
      <c r="L47" t="s">
        <v>36</v>
      </c>
      <c r="M47">
        <v>6</v>
      </c>
      <c r="N47">
        <v>26027273</v>
      </c>
      <c r="O47">
        <v>26027273</v>
      </c>
      <c r="P47" t="s">
        <v>31</v>
      </c>
      <c r="Q47" t="s">
        <v>37</v>
      </c>
      <c r="T47">
        <v>9</v>
      </c>
      <c r="U47">
        <v>63</v>
      </c>
      <c r="W47">
        <v>66</v>
      </c>
      <c r="X47">
        <v>257</v>
      </c>
    </row>
    <row r="48" spans="1:24" x14ac:dyDescent="0.2">
      <c r="A48" t="s">
        <v>200</v>
      </c>
      <c r="B48" t="s">
        <v>201</v>
      </c>
      <c r="C48" t="s">
        <v>202</v>
      </c>
      <c r="D48" t="s">
        <v>203</v>
      </c>
      <c r="E48" t="s">
        <v>27</v>
      </c>
      <c r="F48" t="s">
        <v>28</v>
      </c>
      <c r="G48" t="s">
        <v>29</v>
      </c>
      <c r="I48">
        <v>2</v>
      </c>
      <c r="J48" t="s">
        <v>35</v>
      </c>
      <c r="K48" t="s">
        <v>41</v>
      </c>
      <c r="L48" t="s">
        <v>204</v>
      </c>
      <c r="M48">
        <v>6</v>
      </c>
      <c r="N48">
        <v>26027273</v>
      </c>
      <c r="O48">
        <v>26027273</v>
      </c>
      <c r="P48" t="s">
        <v>31</v>
      </c>
      <c r="Q48" t="s">
        <v>38</v>
      </c>
      <c r="T48">
        <v>4</v>
      </c>
      <c r="U48">
        <v>64</v>
      </c>
      <c r="X48">
        <v>27</v>
      </c>
    </row>
    <row r="49" spans="1:26" x14ac:dyDescent="0.2">
      <c r="A49" t="s">
        <v>43</v>
      </c>
      <c r="B49" t="s">
        <v>205</v>
      </c>
      <c r="C49" t="s">
        <v>45</v>
      </c>
      <c r="D49" t="s">
        <v>206</v>
      </c>
      <c r="E49" t="s">
        <v>27</v>
      </c>
      <c r="F49" t="s">
        <v>28</v>
      </c>
      <c r="G49" t="s">
        <v>29</v>
      </c>
      <c r="I49">
        <v>1</v>
      </c>
      <c r="J49" t="s">
        <v>35</v>
      </c>
      <c r="K49" t="s">
        <v>30</v>
      </c>
      <c r="L49" t="s">
        <v>36</v>
      </c>
      <c r="M49">
        <v>6</v>
      </c>
      <c r="N49">
        <v>26027266</v>
      </c>
      <c r="O49">
        <v>26027266</v>
      </c>
      <c r="P49" t="s">
        <v>32</v>
      </c>
      <c r="Q49" t="s">
        <v>37</v>
      </c>
      <c r="T49">
        <v>3</v>
      </c>
      <c r="U49">
        <v>56</v>
      </c>
      <c r="X49">
        <v>39</v>
      </c>
    </row>
    <row r="50" spans="1:26" x14ac:dyDescent="0.2">
      <c r="A50" t="s">
        <v>52</v>
      </c>
      <c r="B50" t="s">
        <v>207</v>
      </c>
      <c r="C50" t="s">
        <v>53</v>
      </c>
      <c r="D50" t="s">
        <v>208</v>
      </c>
      <c r="E50" t="s">
        <v>27</v>
      </c>
      <c r="F50" t="s">
        <v>28</v>
      </c>
      <c r="G50" t="s">
        <v>29</v>
      </c>
      <c r="J50" t="s">
        <v>30</v>
      </c>
      <c r="K50" t="s">
        <v>30</v>
      </c>
      <c r="L50" t="s">
        <v>55</v>
      </c>
      <c r="M50">
        <v>6</v>
      </c>
      <c r="N50">
        <v>26027263</v>
      </c>
      <c r="O50">
        <v>26027263</v>
      </c>
      <c r="P50" t="s">
        <v>38</v>
      </c>
      <c r="Q50" t="s">
        <v>31</v>
      </c>
      <c r="X50">
        <v>1003</v>
      </c>
    </row>
    <row r="51" spans="1:26" x14ac:dyDescent="0.2">
      <c r="A51" t="s">
        <v>65</v>
      </c>
      <c r="B51" t="s">
        <v>209</v>
      </c>
      <c r="C51" t="s">
        <v>66</v>
      </c>
      <c r="D51" t="s">
        <v>210</v>
      </c>
      <c r="E51" t="s">
        <v>27</v>
      </c>
      <c r="F51" t="s">
        <v>28</v>
      </c>
      <c r="G51" t="s">
        <v>29</v>
      </c>
      <c r="I51">
        <v>1</v>
      </c>
      <c r="J51" t="s">
        <v>35</v>
      </c>
      <c r="K51" t="s">
        <v>41</v>
      </c>
      <c r="L51" t="s">
        <v>68</v>
      </c>
      <c r="M51">
        <v>6</v>
      </c>
      <c r="N51">
        <v>26027254</v>
      </c>
      <c r="O51">
        <v>26027254</v>
      </c>
      <c r="P51" t="s">
        <v>38</v>
      </c>
      <c r="Q51" t="s">
        <v>31</v>
      </c>
      <c r="T51">
        <v>39</v>
      </c>
      <c r="U51">
        <v>57</v>
      </c>
      <c r="W51">
        <v>89</v>
      </c>
      <c r="X51">
        <v>2994</v>
      </c>
    </row>
    <row r="52" spans="1:26" x14ac:dyDescent="0.2">
      <c r="A52" t="s">
        <v>33</v>
      </c>
      <c r="B52" t="s">
        <v>211</v>
      </c>
      <c r="C52" t="s">
        <v>106</v>
      </c>
      <c r="D52" t="s">
        <v>212</v>
      </c>
      <c r="E52" t="s">
        <v>27</v>
      </c>
      <c r="F52" t="s">
        <v>28</v>
      </c>
      <c r="G52" t="s">
        <v>29</v>
      </c>
      <c r="I52">
        <v>1</v>
      </c>
      <c r="J52" t="s">
        <v>35</v>
      </c>
      <c r="K52" t="s">
        <v>30</v>
      </c>
      <c r="L52" t="s">
        <v>36</v>
      </c>
      <c r="M52">
        <v>6</v>
      </c>
      <c r="N52">
        <v>26027252</v>
      </c>
      <c r="O52">
        <v>26027252</v>
      </c>
      <c r="P52" t="s">
        <v>31</v>
      </c>
      <c r="Q52" t="s">
        <v>38</v>
      </c>
      <c r="T52">
        <v>32</v>
      </c>
      <c r="U52">
        <v>62</v>
      </c>
      <c r="W52">
        <v>87</v>
      </c>
      <c r="X52">
        <v>463</v>
      </c>
    </row>
    <row r="53" spans="1:26" x14ac:dyDescent="0.2">
      <c r="A53" t="s">
        <v>1194</v>
      </c>
      <c r="B53" t="s">
        <v>1201</v>
      </c>
      <c r="C53" t="s">
        <v>106</v>
      </c>
      <c r="D53" t="s">
        <v>1202</v>
      </c>
      <c r="E53" t="s">
        <v>27</v>
      </c>
      <c r="F53" t="s">
        <v>28</v>
      </c>
      <c r="G53" t="s">
        <v>29</v>
      </c>
      <c r="J53" t="s">
        <v>50</v>
      </c>
      <c r="K53" t="s">
        <v>50</v>
      </c>
      <c r="L53" t="s">
        <v>50</v>
      </c>
      <c r="M53">
        <v>6</v>
      </c>
      <c r="N53">
        <v>26027245</v>
      </c>
      <c r="O53">
        <v>26027245</v>
      </c>
      <c r="P53" t="s">
        <v>31</v>
      </c>
      <c r="Q53" t="s">
        <v>37</v>
      </c>
      <c r="T53">
        <v>20</v>
      </c>
      <c r="U53">
        <v>76</v>
      </c>
      <c r="W53">
        <v>152</v>
      </c>
      <c r="X53">
        <v>427</v>
      </c>
    </row>
    <row r="54" spans="1:26" x14ac:dyDescent="0.2">
      <c r="A54" t="s">
        <v>213</v>
      </c>
      <c r="B54" t="s">
        <v>214</v>
      </c>
      <c r="C54" t="s">
        <v>77</v>
      </c>
      <c r="D54" t="s">
        <v>215</v>
      </c>
      <c r="E54" t="s">
        <v>27</v>
      </c>
      <c r="F54" t="s">
        <v>28</v>
      </c>
      <c r="G54" t="s">
        <v>29</v>
      </c>
      <c r="I54">
        <v>1</v>
      </c>
      <c r="J54" t="s">
        <v>35</v>
      </c>
      <c r="K54" t="s">
        <v>41</v>
      </c>
      <c r="L54" t="s">
        <v>94</v>
      </c>
      <c r="M54">
        <v>6</v>
      </c>
      <c r="N54">
        <v>26027241</v>
      </c>
      <c r="O54">
        <v>26027241</v>
      </c>
      <c r="P54" t="s">
        <v>31</v>
      </c>
      <c r="Q54" t="s">
        <v>37</v>
      </c>
      <c r="T54">
        <v>30</v>
      </c>
      <c r="U54">
        <v>168</v>
      </c>
      <c r="V54">
        <v>1</v>
      </c>
      <c r="W54">
        <v>167</v>
      </c>
      <c r="X54">
        <v>88</v>
      </c>
    </row>
    <row r="55" spans="1:26" x14ac:dyDescent="0.2">
      <c r="A55" t="s">
        <v>216</v>
      </c>
      <c r="B55" t="s">
        <v>217</v>
      </c>
      <c r="C55" t="s">
        <v>45</v>
      </c>
      <c r="D55" t="s">
        <v>218</v>
      </c>
      <c r="E55" t="s">
        <v>27</v>
      </c>
      <c r="F55" t="s">
        <v>28</v>
      </c>
      <c r="G55" t="s">
        <v>29</v>
      </c>
      <c r="J55" t="s">
        <v>30</v>
      </c>
      <c r="K55" t="s">
        <v>30</v>
      </c>
      <c r="L55" t="s">
        <v>219</v>
      </c>
      <c r="M55">
        <v>6</v>
      </c>
      <c r="N55">
        <v>26027240</v>
      </c>
      <c r="O55">
        <v>26027240</v>
      </c>
      <c r="P55" t="s">
        <v>38</v>
      </c>
      <c r="Q55" t="s">
        <v>31</v>
      </c>
      <c r="U55">
        <v>41</v>
      </c>
      <c r="X55">
        <v>900</v>
      </c>
    </row>
    <row r="56" spans="1:26" x14ac:dyDescent="0.2">
      <c r="A56" t="s">
        <v>1153</v>
      </c>
      <c r="B56" t="s">
        <v>1203</v>
      </c>
      <c r="C56" t="s">
        <v>358</v>
      </c>
      <c r="D56" t="s">
        <v>311</v>
      </c>
      <c r="E56" t="s">
        <v>27</v>
      </c>
      <c r="F56" t="s">
        <v>28</v>
      </c>
      <c r="G56" t="s">
        <v>29</v>
      </c>
      <c r="J56" t="s">
        <v>50</v>
      </c>
      <c r="K56" t="s">
        <v>50</v>
      </c>
      <c r="L56" t="s">
        <v>50</v>
      </c>
      <c r="M56">
        <v>6</v>
      </c>
      <c r="N56">
        <v>26027239</v>
      </c>
      <c r="O56">
        <v>26027239</v>
      </c>
      <c r="P56" t="s">
        <v>32</v>
      </c>
      <c r="Q56" t="s">
        <v>37</v>
      </c>
      <c r="T56">
        <v>13</v>
      </c>
      <c r="U56">
        <v>44</v>
      </c>
      <c r="W56">
        <v>38</v>
      </c>
      <c r="X56">
        <v>5737</v>
      </c>
    </row>
    <row r="57" spans="1:26" x14ac:dyDescent="0.2">
      <c r="A57" t="s">
        <v>220</v>
      </c>
      <c r="B57" t="s">
        <v>221</v>
      </c>
      <c r="C57" t="s">
        <v>45</v>
      </c>
      <c r="D57" t="s">
        <v>222</v>
      </c>
      <c r="E57" t="s">
        <v>27</v>
      </c>
      <c r="F57" t="s">
        <v>28</v>
      </c>
      <c r="G57" t="s">
        <v>29</v>
      </c>
      <c r="J57" t="s">
        <v>30</v>
      </c>
      <c r="K57" t="s">
        <v>30</v>
      </c>
      <c r="L57" t="s">
        <v>30</v>
      </c>
      <c r="M57">
        <v>6</v>
      </c>
      <c r="N57">
        <v>26027236</v>
      </c>
      <c r="O57">
        <v>26027236</v>
      </c>
      <c r="P57" t="s">
        <v>37</v>
      </c>
      <c r="Q57" t="s">
        <v>32</v>
      </c>
      <c r="U57">
        <v>223</v>
      </c>
      <c r="X57">
        <v>1005</v>
      </c>
    </row>
    <row r="58" spans="1:26" x14ac:dyDescent="0.2">
      <c r="A58" t="s">
        <v>33</v>
      </c>
      <c r="B58" t="s">
        <v>223</v>
      </c>
      <c r="C58" t="s">
        <v>106</v>
      </c>
      <c r="D58" t="s">
        <v>224</v>
      </c>
      <c r="E58" t="s">
        <v>27</v>
      </c>
      <c r="F58" t="s">
        <v>28</v>
      </c>
      <c r="G58" t="s">
        <v>29</v>
      </c>
      <c r="J58" t="s">
        <v>35</v>
      </c>
      <c r="K58" t="s">
        <v>30</v>
      </c>
      <c r="L58" t="s">
        <v>36</v>
      </c>
      <c r="M58">
        <v>6</v>
      </c>
      <c r="N58">
        <v>26027237</v>
      </c>
      <c r="O58">
        <v>26027237</v>
      </c>
      <c r="P58" t="s">
        <v>31</v>
      </c>
      <c r="Q58" t="s">
        <v>32</v>
      </c>
      <c r="T58">
        <v>23</v>
      </c>
      <c r="U58">
        <v>36</v>
      </c>
      <c r="W58">
        <v>105</v>
      </c>
      <c r="X58">
        <v>603</v>
      </c>
    </row>
    <row r="59" spans="1:26" x14ac:dyDescent="0.2">
      <c r="A59" t="s">
        <v>1156</v>
      </c>
      <c r="B59" t="s">
        <v>1204</v>
      </c>
      <c r="C59" t="s">
        <v>1158</v>
      </c>
      <c r="D59" t="s">
        <v>1093</v>
      </c>
      <c r="E59" t="s">
        <v>27</v>
      </c>
      <c r="F59" t="s">
        <v>28</v>
      </c>
      <c r="G59" t="s">
        <v>29</v>
      </c>
      <c r="I59">
        <v>2</v>
      </c>
      <c r="J59" t="s">
        <v>50</v>
      </c>
      <c r="K59" t="s">
        <v>50</v>
      </c>
      <c r="L59" t="s">
        <v>50</v>
      </c>
      <c r="M59">
        <v>6</v>
      </c>
      <c r="N59">
        <v>26027225</v>
      </c>
      <c r="O59">
        <v>26027225</v>
      </c>
      <c r="P59" t="s">
        <v>31</v>
      </c>
      <c r="Q59" t="s">
        <v>38</v>
      </c>
      <c r="T59">
        <v>10</v>
      </c>
      <c r="U59">
        <v>39</v>
      </c>
      <c r="W59">
        <v>85</v>
      </c>
      <c r="X59">
        <v>126</v>
      </c>
    </row>
    <row r="60" spans="1:26" x14ac:dyDescent="0.2">
      <c r="A60" t="s">
        <v>225</v>
      </c>
      <c r="B60" t="s">
        <v>226</v>
      </c>
      <c r="C60" t="s">
        <v>227</v>
      </c>
      <c r="D60" t="s">
        <v>228</v>
      </c>
      <c r="E60" t="s">
        <v>27</v>
      </c>
      <c r="F60" t="s">
        <v>28</v>
      </c>
      <c r="G60" t="s">
        <v>29</v>
      </c>
      <c r="I60">
        <v>2</v>
      </c>
      <c r="J60" t="s">
        <v>30</v>
      </c>
      <c r="K60" t="s">
        <v>30</v>
      </c>
      <c r="L60" t="s">
        <v>229</v>
      </c>
      <c r="M60">
        <v>6</v>
      </c>
      <c r="N60">
        <v>26027225</v>
      </c>
      <c r="O60">
        <v>26027225</v>
      </c>
      <c r="P60" t="s">
        <v>31</v>
      </c>
      <c r="Q60" t="s">
        <v>37</v>
      </c>
      <c r="X60">
        <v>104</v>
      </c>
    </row>
    <row r="61" spans="1:26" x14ac:dyDescent="0.2">
      <c r="A61" t="s">
        <v>230</v>
      </c>
      <c r="B61" t="s">
        <v>231</v>
      </c>
      <c r="C61" t="s">
        <v>232</v>
      </c>
      <c r="D61" t="s">
        <v>233</v>
      </c>
      <c r="E61" t="s">
        <v>27</v>
      </c>
      <c r="F61" t="s">
        <v>28</v>
      </c>
      <c r="G61" t="s">
        <v>29</v>
      </c>
      <c r="J61" t="s">
        <v>30</v>
      </c>
      <c r="K61" t="s">
        <v>30</v>
      </c>
      <c r="L61" t="s">
        <v>234</v>
      </c>
      <c r="M61">
        <v>6</v>
      </c>
      <c r="N61">
        <v>26027206</v>
      </c>
      <c r="O61">
        <v>26027206</v>
      </c>
      <c r="P61" t="s">
        <v>38</v>
      </c>
      <c r="Q61" t="s">
        <v>31</v>
      </c>
      <c r="X61">
        <v>1787</v>
      </c>
    </row>
    <row r="62" spans="1:26" x14ac:dyDescent="0.2">
      <c r="A62" t="s">
        <v>43</v>
      </c>
      <c r="B62" t="s">
        <v>235</v>
      </c>
      <c r="C62" t="s">
        <v>45</v>
      </c>
      <c r="D62" t="s">
        <v>236</v>
      </c>
      <c r="E62" t="s">
        <v>27</v>
      </c>
      <c r="F62" t="s">
        <v>28</v>
      </c>
      <c r="G62" t="s">
        <v>29</v>
      </c>
      <c r="J62" t="s">
        <v>35</v>
      </c>
      <c r="K62" t="s">
        <v>30</v>
      </c>
      <c r="L62" t="s">
        <v>36</v>
      </c>
      <c r="M62">
        <v>6</v>
      </c>
      <c r="N62">
        <v>26027174</v>
      </c>
      <c r="O62">
        <v>26027174</v>
      </c>
      <c r="P62" t="s">
        <v>31</v>
      </c>
      <c r="Q62" t="s">
        <v>37</v>
      </c>
      <c r="T62">
        <v>21</v>
      </c>
      <c r="U62">
        <v>35</v>
      </c>
      <c r="X62">
        <v>20</v>
      </c>
    </row>
    <row r="63" spans="1:26" s="15" customFormat="1" x14ac:dyDescent="0.2">
      <c r="A63" s="15" t="s">
        <v>1265</v>
      </c>
      <c r="B63" s="15" t="s">
        <v>1505</v>
      </c>
      <c r="C63" s="15" t="s">
        <v>556</v>
      </c>
      <c r="D63" s="15" t="s">
        <v>267</v>
      </c>
      <c r="E63" s="15" t="s">
        <v>27</v>
      </c>
      <c r="F63" s="15" t="s">
        <v>28</v>
      </c>
      <c r="G63" s="15" t="s">
        <v>29</v>
      </c>
      <c r="J63" s="15" t="s">
        <v>30</v>
      </c>
      <c r="K63" s="15" t="s">
        <v>30</v>
      </c>
      <c r="L63" s="15" t="s">
        <v>36</v>
      </c>
      <c r="M63" s="15">
        <v>6</v>
      </c>
      <c r="N63" s="15">
        <v>26027365</v>
      </c>
      <c r="O63" s="15">
        <v>26027365</v>
      </c>
      <c r="P63" s="15" t="s">
        <v>32</v>
      </c>
      <c r="Q63" s="15" t="s">
        <v>37</v>
      </c>
      <c r="R63" s="15">
        <v>7.0000000000000007E-2</v>
      </c>
      <c r="T63" s="15">
        <v>5</v>
      </c>
      <c r="U63" s="15">
        <v>69</v>
      </c>
      <c r="X63" s="15">
        <v>156</v>
      </c>
      <c r="Y63" s="16">
        <v>43466</v>
      </c>
      <c r="Z63" s="15" t="s">
        <v>1658</v>
      </c>
    </row>
    <row r="64" spans="1:26" s="15" customFormat="1" x14ac:dyDescent="0.2">
      <c r="A64" s="15" t="s">
        <v>1252</v>
      </c>
      <c r="B64" s="15" t="s">
        <v>1659</v>
      </c>
      <c r="C64" s="15" t="s">
        <v>106</v>
      </c>
      <c r="D64" s="15" t="s">
        <v>153</v>
      </c>
      <c r="E64" s="15" t="s">
        <v>27</v>
      </c>
      <c r="F64" s="15" t="s">
        <v>28</v>
      </c>
      <c r="G64" s="15" t="s">
        <v>29</v>
      </c>
      <c r="I64" s="15">
        <v>2</v>
      </c>
      <c r="J64" s="15" t="s">
        <v>30</v>
      </c>
      <c r="K64" s="15" t="s">
        <v>30</v>
      </c>
      <c r="L64" s="15" t="s">
        <v>30</v>
      </c>
      <c r="M64" s="15">
        <v>6</v>
      </c>
      <c r="N64" s="15">
        <v>26027344</v>
      </c>
      <c r="O64" s="15">
        <v>26027344</v>
      </c>
      <c r="P64" s="15" t="s">
        <v>31</v>
      </c>
      <c r="Q64" s="15" t="s">
        <v>32</v>
      </c>
      <c r="R64" s="15">
        <v>0.74</v>
      </c>
      <c r="T64" s="15">
        <v>175</v>
      </c>
      <c r="U64" s="15">
        <v>61</v>
      </c>
      <c r="X64" s="15">
        <v>1431</v>
      </c>
      <c r="Y64" s="16">
        <v>43466</v>
      </c>
      <c r="Z64" s="15" t="s">
        <v>1660</v>
      </c>
    </row>
    <row r="65" spans="1:26" s="15" customFormat="1" x14ac:dyDescent="0.2">
      <c r="A65" s="15" t="s">
        <v>1231</v>
      </c>
      <c r="B65" s="15" t="s">
        <v>1661</v>
      </c>
      <c r="C65" s="15" t="s">
        <v>45</v>
      </c>
      <c r="D65" s="15" t="s">
        <v>439</v>
      </c>
      <c r="E65" s="15" t="s">
        <v>27</v>
      </c>
      <c r="F65" s="15" t="s">
        <v>28</v>
      </c>
      <c r="G65" s="15" t="s">
        <v>29</v>
      </c>
      <c r="H65" s="15" t="s">
        <v>1233</v>
      </c>
      <c r="J65" s="15" t="s">
        <v>125</v>
      </c>
      <c r="K65" s="15" t="s">
        <v>30</v>
      </c>
      <c r="L65" s="15" t="s">
        <v>36</v>
      </c>
      <c r="M65" s="15">
        <v>6</v>
      </c>
      <c r="N65" s="15">
        <v>26027276</v>
      </c>
      <c r="O65" s="15">
        <v>26027276</v>
      </c>
      <c r="P65" s="15" t="s">
        <v>31</v>
      </c>
      <c r="Q65" s="15" t="s">
        <v>38</v>
      </c>
      <c r="R65" s="15">
        <v>0.09</v>
      </c>
      <c r="T65" s="15">
        <v>15</v>
      </c>
      <c r="U65" s="15">
        <v>160</v>
      </c>
      <c r="X65" s="15">
        <v>55</v>
      </c>
      <c r="Y65" s="16">
        <v>43466</v>
      </c>
      <c r="Z65" s="15" t="s">
        <v>1662</v>
      </c>
    </row>
    <row r="66" spans="1:26" s="15" customFormat="1" x14ac:dyDescent="0.2">
      <c r="A66" s="15" t="s">
        <v>1231</v>
      </c>
      <c r="B66" s="15" t="s">
        <v>1663</v>
      </c>
      <c r="C66" s="15" t="s">
        <v>45</v>
      </c>
      <c r="D66" s="15" t="s">
        <v>317</v>
      </c>
      <c r="E66" s="15" t="s">
        <v>27</v>
      </c>
      <c r="F66" s="15" t="s">
        <v>28</v>
      </c>
      <c r="G66" s="15" t="s">
        <v>29</v>
      </c>
      <c r="H66" s="15" t="s">
        <v>1233</v>
      </c>
      <c r="J66" s="15" t="s">
        <v>35</v>
      </c>
      <c r="K66" s="15" t="s">
        <v>41</v>
      </c>
      <c r="L66" s="15" t="s">
        <v>36</v>
      </c>
      <c r="M66" s="15">
        <v>6</v>
      </c>
      <c r="N66" s="15">
        <v>26027215</v>
      </c>
      <c r="O66" s="15">
        <v>26027215</v>
      </c>
      <c r="P66" s="15" t="s">
        <v>38</v>
      </c>
      <c r="Q66" s="15" t="s">
        <v>31</v>
      </c>
      <c r="R66" s="15">
        <v>0.28999999999999998</v>
      </c>
      <c r="T66" s="15">
        <v>93</v>
      </c>
      <c r="U66" s="15">
        <v>227</v>
      </c>
      <c r="X66" s="15">
        <v>924</v>
      </c>
      <c r="Y66" s="16">
        <v>43466</v>
      </c>
      <c r="Z66" s="15" t="s">
        <v>1664</v>
      </c>
    </row>
  </sheetData>
  <autoFilter ref="A1:X62">
    <sortState ref="A2:X71">
      <sortCondition ref="G1:G71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topLeftCell="A11" workbookViewId="0">
      <selection activeCell="D37" sqref="D37"/>
    </sheetView>
  </sheetViews>
  <sheetFormatPr defaultColWidth="11.44140625" defaultRowHeight="15" x14ac:dyDescent="0.2"/>
  <sheetData>
    <row r="1" spans="1:2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</row>
    <row r="2" spans="1:24" x14ac:dyDescent="0.2">
      <c r="A2" t="s">
        <v>237</v>
      </c>
      <c r="B2" t="s">
        <v>238</v>
      </c>
      <c r="C2" t="s">
        <v>45</v>
      </c>
      <c r="D2" t="s">
        <v>93</v>
      </c>
      <c r="E2" t="s">
        <v>27</v>
      </c>
      <c r="F2" t="s">
        <v>28</v>
      </c>
      <c r="G2" t="s">
        <v>29</v>
      </c>
      <c r="J2" t="s">
        <v>35</v>
      </c>
      <c r="K2" t="s">
        <v>125</v>
      </c>
      <c r="L2" t="s">
        <v>239</v>
      </c>
      <c r="M2">
        <v>6</v>
      </c>
      <c r="N2">
        <v>26104185</v>
      </c>
      <c r="O2">
        <v>26104185</v>
      </c>
      <c r="P2" t="s">
        <v>31</v>
      </c>
      <c r="Q2" t="s">
        <v>32</v>
      </c>
      <c r="X2">
        <v>12</v>
      </c>
    </row>
    <row r="3" spans="1:24" x14ac:dyDescent="0.2">
      <c r="A3" t="s">
        <v>1144</v>
      </c>
      <c r="B3" t="s">
        <v>1205</v>
      </c>
      <c r="C3" t="s">
        <v>584</v>
      </c>
      <c r="D3" t="s">
        <v>1206</v>
      </c>
      <c r="E3" t="s">
        <v>27</v>
      </c>
      <c r="F3" t="s">
        <v>28</v>
      </c>
      <c r="G3" t="s">
        <v>29</v>
      </c>
      <c r="J3" t="s">
        <v>50</v>
      </c>
      <c r="K3" t="s">
        <v>50</v>
      </c>
      <c r="L3" t="s">
        <v>50</v>
      </c>
      <c r="M3">
        <v>6</v>
      </c>
      <c r="N3">
        <v>26104186</v>
      </c>
      <c r="O3">
        <v>26104186</v>
      </c>
      <c r="P3" t="s">
        <v>32</v>
      </c>
      <c r="Q3" t="s">
        <v>38</v>
      </c>
      <c r="T3">
        <v>6</v>
      </c>
      <c r="U3">
        <v>125</v>
      </c>
      <c r="W3">
        <v>113</v>
      </c>
      <c r="X3">
        <v>48</v>
      </c>
    </row>
    <row r="4" spans="1:24" x14ac:dyDescent="0.2">
      <c r="A4" t="s">
        <v>76</v>
      </c>
      <c r="B4" t="s">
        <v>240</v>
      </c>
      <c r="C4" t="s">
        <v>77</v>
      </c>
      <c r="D4" t="s">
        <v>241</v>
      </c>
      <c r="E4" t="s">
        <v>27</v>
      </c>
      <c r="F4" t="s">
        <v>28</v>
      </c>
      <c r="G4" t="s">
        <v>29</v>
      </c>
      <c r="J4" t="s">
        <v>30</v>
      </c>
      <c r="K4" t="s">
        <v>30</v>
      </c>
      <c r="L4" t="s">
        <v>79</v>
      </c>
      <c r="M4">
        <v>6</v>
      </c>
      <c r="N4">
        <v>26104198</v>
      </c>
      <c r="O4">
        <v>26104198</v>
      </c>
      <c r="P4" t="s">
        <v>32</v>
      </c>
      <c r="Q4" t="s">
        <v>38</v>
      </c>
      <c r="X4">
        <v>35</v>
      </c>
    </row>
    <row r="5" spans="1:24" x14ac:dyDescent="0.2">
      <c r="A5" t="s">
        <v>1186</v>
      </c>
      <c r="B5" t="s">
        <v>242</v>
      </c>
      <c r="C5" t="s">
        <v>57</v>
      </c>
      <c r="D5" t="s">
        <v>243</v>
      </c>
      <c r="E5" t="s">
        <v>27</v>
      </c>
      <c r="F5" t="s">
        <v>28</v>
      </c>
      <c r="G5" t="s">
        <v>29</v>
      </c>
      <c r="I5">
        <v>1</v>
      </c>
      <c r="J5" t="s">
        <v>125</v>
      </c>
      <c r="K5" t="s">
        <v>30</v>
      </c>
      <c r="L5" t="s">
        <v>36</v>
      </c>
      <c r="M5">
        <v>6</v>
      </c>
      <c r="N5">
        <v>26104203</v>
      </c>
      <c r="O5">
        <v>26104203</v>
      </c>
      <c r="P5" t="s">
        <v>32</v>
      </c>
      <c r="Q5" t="s">
        <v>31</v>
      </c>
      <c r="U5">
        <v>67</v>
      </c>
      <c r="X5">
        <v>62</v>
      </c>
    </row>
    <row r="6" spans="1:24" x14ac:dyDescent="0.2">
      <c r="A6" t="s">
        <v>1183</v>
      </c>
      <c r="B6" t="s">
        <v>1207</v>
      </c>
      <c r="C6" t="s">
        <v>902</v>
      </c>
      <c r="D6" t="s">
        <v>1119</v>
      </c>
      <c r="E6" t="s">
        <v>27</v>
      </c>
      <c r="F6" t="s">
        <v>28</v>
      </c>
      <c r="G6" t="s">
        <v>29</v>
      </c>
      <c r="J6" t="s">
        <v>50</v>
      </c>
      <c r="K6" t="s">
        <v>50</v>
      </c>
      <c r="L6" t="s">
        <v>50</v>
      </c>
      <c r="M6">
        <v>6</v>
      </c>
      <c r="N6">
        <v>26104206</v>
      </c>
      <c r="O6">
        <v>26104206</v>
      </c>
      <c r="P6" t="s">
        <v>38</v>
      </c>
      <c r="Q6" t="s">
        <v>37</v>
      </c>
      <c r="T6">
        <v>7</v>
      </c>
      <c r="U6">
        <v>62</v>
      </c>
      <c r="W6">
        <v>93</v>
      </c>
      <c r="X6">
        <v>64</v>
      </c>
    </row>
    <row r="7" spans="1:24" x14ac:dyDescent="0.2">
      <c r="A7" t="s">
        <v>72</v>
      </c>
      <c r="B7" t="s">
        <v>244</v>
      </c>
      <c r="C7" t="s">
        <v>25</v>
      </c>
      <c r="D7" t="s">
        <v>245</v>
      </c>
      <c r="E7" t="s">
        <v>27</v>
      </c>
      <c r="F7" t="s">
        <v>28</v>
      </c>
      <c r="G7" t="s">
        <v>29</v>
      </c>
      <c r="J7" t="s">
        <v>35</v>
      </c>
      <c r="K7" t="s">
        <v>73</v>
      </c>
      <c r="L7" t="s">
        <v>36</v>
      </c>
      <c r="M7">
        <v>6</v>
      </c>
      <c r="N7">
        <v>26104215</v>
      </c>
      <c r="O7">
        <v>26104215</v>
      </c>
      <c r="P7" t="s">
        <v>32</v>
      </c>
      <c r="Q7" t="s">
        <v>31</v>
      </c>
      <c r="U7">
        <v>43</v>
      </c>
      <c r="X7">
        <v>130</v>
      </c>
    </row>
    <row r="8" spans="1:24" x14ac:dyDescent="0.2">
      <c r="A8" t="s">
        <v>246</v>
      </c>
      <c r="B8" t="s">
        <v>247</v>
      </c>
      <c r="C8" t="s">
        <v>248</v>
      </c>
      <c r="D8" t="s">
        <v>249</v>
      </c>
      <c r="E8" t="s">
        <v>27</v>
      </c>
      <c r="F8" t="s">
        <v>28</v>
      </c>
      <c r="G8" t="s">
        <v>29</v>
      </c>
      <c r="J8" t="s">
        <v>35</v>
      </c>
      <c r="K8" t="s">
        <v>30</v>
      </c>
      <c r="L8" t="s">
        <v>36</v>
      </c>
      <c r="M8">
        <v>6</v>
      </c>
      <c r="N8">
        <v>26104216</v>
      </c>
      <c r="O8">
        <v>26104216</v>
      </c>
      <c r="P8" t="s">
        <v>32</v>
      </c>
      <c r="Q8" t="s">
        <v>38</v>
      </c>
      <c r="X8">
        <v>9</v>
      </c>
    </row>
    <row r="9" spans="1:24" x14ac:dyDescent="0.2">
      <c r="A9" t="s">
        <v>250</v>
      </c>
      <c r="B9" t="s">
        <v>251</v>
      </c>
      <c r="C9" t="s">
        <v>252</v>
      </c>
      <c r="D9" t="s">
        <v>253</v>
      </c>
      <c r="E9" t="s">
        <v>27</v>
      </c>
      <c r="F9" t="s">
        <v>28</v>
      </c>
      <c r="G9" t="s">
        <v>29</v>
      </c>
      <c r="I9">
        <v>1</v>
      </c>
      <c r="J9" t="s">
        <v>35</v>
      </c>
      <c r="K9" t="s">
        <v>30</v>
      </c>
      <c r="L9" t="s">
        <v>36</v>
      </c>
      <c r="M9">
        <v>6</v>
      </c>
      <c r="N9">
        <v>26104230</v>
      </c>
      <c r="O9">
        <v>26104230</v>
      </c>
      <c r="P9" t="s">
        <v>31</v>
      </c>
      <c r="Q9" t="s">
        <v>38</v>
      </c>
      <c r="T9">
        <v>15</v>
      </c>
      <c r="U9">
        <v>105</v>
      </c>
      <c r="X9">
        <v>699</v>
      </c>
    </row>
    <row r="10" spans="1:24" x14ac:dyDescent="0.2">
      <c r="A10" t="s">
        <v>33</v>
      </c>
      <c r="B10" t="s">
        <v>254</v>
      </c>
      <c r="C10" t="s">
        <v>106</v>
      </c>
      <c r="D10" t="s">
        <v>255</v>
      </c>
      <c r="E10" t="s">
        <v>27</v>
      </c>
      <c r="F10" t="s">
        <v>28</v>
      </c>
      <c r="G10" t="s">
        <v>29</v>
      </c>
      <c r="J10" t="s">
        <v>35</v>
      </c>
      <c r="K10" t="s">
        <v>30</v>
      </c>
      <c r="L10" t="s">
        <v>36</v>
      </c>
      <c r="M10">
        <v>6</v>
      </c>
      <c r="N10">
        <v>26104245</v>
      </c>
      <c r="O10">
        <v>26104245</v>
      </c>
      <c r="P10" t="s">
        <v>31</v>
      </c>
      <c r="Q10" t="s">
        <v>38</v>
      </c>
      <c r="T10">
        <v>12</v>
      </c>
      <c r="U10">
        <v>58</v>
      </c>
      <c r="W10">
        <v>88</v>
      </c>
      <c r="X10">
        <v>683</v>
      </c>
    </row>
    <row r="11" spans="1:24" x14ac:dyDescent="0.2">
      <c r="A11" t="s">
        <v>33</v>
      </c>
      <c r="B11" t="s">
        <v>256</v>
      </c>
      <c r="C11" t="s">
        <v>106</v>
      </c>
      <c r="D11" t="s">
        <v>257</v>
      </c>
      <c r="E11" t="s">
        <v>27</v>
      </c>
      <c r="F11" t="s">
        <v>28</v>
      </c>
      <c r="G11" t="s">
        <v>29</v>
      </c>
      <c r="J11" t="s">
        <v>35</v>
      </c>
      <c r="K11" t="s">
        <v>30</v>
      </c>
      <c r="L11" t="s">
        <v>36</v>
      </c>
      <c r="M11">
        <v>6</v>
      </c>
      <c r="N11">
        <v>26104248</v>
      </c>
      <c r="O11">
        <v>26104248</v>
      </c>
      <c r="P11" t="s">
        <v>32</v>
      </c>
      <c r="Q11" t="s">
        <v>37</v>
      </c>
      <c r="T11">
        <v>11</v>
      </c>
      <c r="U11">
        <v>93</v>
      </c>
      <c r="W11">
        <v>81</v>
      </c>
      <c r="X11">
        <v>590</v>
      </c>
    </row>
    <row r="12" spans="1:24" x14ac:dyDescent="0.2">
      <c r="A12" t="s">
        <v>1150</v>
      </c>
      <c r="B12" t="s">
        <v>258</v>
      </c>
      <c r="C12" t="s">
        <v>34</v>
      </c>
      <c r="D12" t="s">
        <v>1129</v>
      </c>
      <c r="E12" t="s">
        <v>27</v>
      </c>
      <c r="F12" t="s">
        <v>28</v>
      </c>
      <c r="G12" t="s">
        <v>29</v>
      </c>
      <c r="J12" t="s">
        <v>50</v>
      </c>
      <c r="K12" t="s">
        <v>50</v>
      </c>
      <c r="L12" t="s">
        <v>50</v>
      </c>
      <c r="M12">
        <v>6</v>
      </c>
      <c r="N12">
        <v>26104260</v>
      </c>
      <c r="O12">
        <v>26104260</v>
      </c>
      <c r="P12" t="s">
        <v>32</v>
      </c>
      <c r="Q12" t="s">
        <v>38</v>
      </c>
      <c r="T12">
        <v>9</v>
      </c>
      <c r="U12">
        <v>88</v>
      </c>
      <c r="W12">
        <v>117</v>
      </c>
      <c r="X12">
        <v>445</v>
      </c>
    </row>
    <row r="13" spans="1:24" x14ac:dyDescent="0.2">
      <c r="A13" t="s">
        <v>127</v>
      </c>
      <c r="B13" t="s">
        <v>260</v>
      </c>
      <c r="C13" t="s">
        <v>129</v>
      </c>
      <c r="D13" t="s">
        <v>261</v>
      </c>
      <c r="E13" t="s">
        <v>27</v>
      </c>
      <c r="F13" t="s">
        <v>28</v>
      </c>
      <c r="G13" t="s">
        <v>29</v>
      </c>
      <c r="J13" t="s">
        <v>30</v>
      </c>
      <c r="K13" t="s">
        <v>30</v>
      </c>
      <c r="L13" t="s">
        <v>131</v>
      </c>
      <c r="M13">
        <v>6</v>
      </c>
      <c r="N13">
        <v>26104275</v>
      </c>
      <c r="O13">
        <v>26104275</v>
      </c>
      <c r="P13" t="s">
        <v>32</v>
      </c>
      <c r="Q13" t="s">
        <v>37</v>
      </c>
      <c r="X13">
        <v>17</v>
      </c>
    </row>
    <row r="14" spans="1:24" x14ac:dyDescent="0.2">
      <c r="A14" t="s">
        <v>220</v>
      </c>
      <c r="B14" t="s">
        <v>262</v>
      </c>
      <c r="C14" t="s">
        <v>45</v>
      </c>
      <c r="D14" t="s">
        <v>263</v>
      </c>
      <c r="E14" t="s">
        <v>27</v>
      </c>
      <c r="F14" t="s">
        <v>28</v>
      </c>
      <c r="G14" t="s">
        <v>29</v>
      </c>
      <c r="J14" t="s">
        <v>30</v>
      </c>
      <c r="K14" t="s">
        <v>30</v>
      </c>
      <c r="L14" t="s">
        <v>30</v>
      </c>
      <c r="M14">
        <v>6</v>
      </c>
      <c r="N14">
        <v>26104278</v>
      </c>
      <c r="O14">
        <v>26104278</v>
      </c>
      <c r="P14" t="s">
        <v>37</v>
      </c>
      <c r="Q14" t="s">
        <v>32</v>
      </c>
      <c r="U14">
        <v>170</v>
      </c>
      <c r="X14">
        <v>137</v>
      </c>
    </row>
    <row r="15" spans="1:24" x14ac:dyDescent="0.2">
      <c r="A15" t="s">
        <v>33</v>
      </c>
      <c r="B15" t="s">
        <v>264</v>
      </c>
      <c r="C15" t="s">
        <v>34</v>
      </c>
      <c r="D15" t="s">
        <v>265</v>
      </c>
      <c r="E15" t="s">
        <v>27</v>
      </c>
      <c r="F15" t="s">
        <v>28</v>
      </c>
      <c r="G15" t="s">
        <v>29</v>
      </c>
      <c r="I15">
        <v>2</v>
      </c>
      <c r="J15" t="s">
        <v>35</v>
      </c>
      <c r="K15" t="s">
        <v>30</v>
      </c>
      <c r="L15" t="s">
        <v>36</v>
      </c>
      <c r="M15">
        <v>6</v>
      </c>
      <c r="N15">
        <v>26104290</v>
      </c>
      <c r="O15">
        <v>26104290</v>
      </c>
      <c r="P15" t="s">
        <v>32</v>
      </c>
      <c r="Q15" t="s">
        <v>38</v>
      </c>
      <c r="T15">
        <v>9</v>
      </c>
      <c r="U15">
        <v>35</v>
      </c>
      <c r="V15">
        <v>1</v>
      </c>
      <c r="W15">
        <v>35</v>
      </c>
      <c r="X15">
        <v>421</v>
      </c>
    </row>
    <row r="16" spans="1:24" x14ac:dyDescent="0.2">
      <c r="A16" t="s">
        <v>1208</v>
      </c>
      <c r="B16" t="s">
        <v>1209</v>
      </c>
      <c r="C16" t="s">
        <v>1210</v>
      </c>
      <c r="D16" t="s">
        <v>265</v>
      </c>
      <c r="E16" t="s">
        <v>27</v>
      </c>
      <c r="F16" t="s">
        <v>28</v>
      </c>
      <c r="G16" t="s">
        <v>29</v>
      </c>
      <c r="I16">
        <v>2</v>
      </c>
      <c r="J16" t="s">
        <v>50</v>
      </c>
      <c r="K16" t="s">
        <v>50</v>
      </c>
      <c r="L16" t="s">
        <v>50</v>
      </c>
      <c r="M16">
        <v>6</v>
      </c>
      <c r="N16">
        <v>26104290</v>
      </c>
      <c r="O16">
        <v>26104290</v>
      </c>
      <c r="P16" t="s">
        <v>32</v>
      </c>
      <c r="Q16" t="s">
        <v>38</v>
      </c>
      <c r="T16">
        <v>3</v>
      </c>
      <c r="U16">
        <v>30</v>
      </c>
      <c r="W16">
        <v>40</v>
      </c>
      <c r="X16">
        <v>573</v>
      </c>
    </row>
    <row r="17" spans="1:24" x14ac:dyDescent="0.2">
      <c r="A17" t="s">
        <v>144</v>
      </c>
      <c r="B17" t="s">
        <v>266</v>
      </c>
      <c r="C17" t="s">
        <v>106</v>
      </c>
      <c r="D17" t="s">
        <v>267</v>
      </c>
      <c r="E17" t="s">
        <v>27</v>
      </c>
      <c r="F17" t="s">
        <v>28</v>
      </c>
      <c r="G17" t="s">
        <v>29</v>
      </c>
      <c r="I17">
        <v>2</v>
      </c>
      <c r="J17" t="s">
        <v>125</v>
      </c>
      <c r="K17" t="s">
        <v>30</v>
      </c>
      <c r="L17" t="s">
        <v>36</v>
      </c>
      <c r="M17">
        <v>6</v>
      </c>
      <c r="N17">
        <v>26104291</v>
      </c>
      <c r="O17">
        <v>26104291</v>
      </c>
      <c r="P17" t="s">
        <v>31</v>
      </c>
      <c r="Q17" t="s">
        <v>38</v>
      </c>
      <c r="X17">
        <v>188</v>
      </c>
    </row>
    <row r="18" spans="1:24" x14ac:dyDescent="0.2">
      <c r="A18" t="s">
        <v>213</v>
      </c>
      <c r="B18" t="s">
        <v>268</v>
      </c>
      <c r="C18" t="s">
        <v>77</v>
      </c>
      <c r="D18" t="s">
        <v>269</v>
      </c>
      <c r="E18" t="s">
        <v>27</v>
      </c>
      <c r="F18" t="s">
        <v>28</v>
      </c>
      <c r="G18" t="s">
        <v>29</v>
      </c>
      <c r="J18" t="s">
        <v>35</v>
      </c>
      <c r="K18" t="s">
        <v>41</v>
      </c>
      <c r="L18" t="s">
        <v>94</v>
      </c>
      <c r="M18">
        <v>6</v>
      </c>
      <c r="N18">
        <v>26104293</v>
      </c>
      <c r="O18">
        <v>26104293</v>
      </c>
      <c r="P18" t="s">
        <v>31</v>
      </c>
      <c r="Q18" t="s">
        <v>32</v>
      </c>
      <c r="T18">
        <v>7</v>
      </c>
      <c r="U18">
        <v>139</v>
      </c>
      <c r="W18">
        <v>96</v>
      </c>
      <c r="X18">
        <v>54</v>
      </c>
    </row>
    <row r="19" spans="1:24" x14ac:dyDescent="0.2">
      <c r="A19" t="s">
        <v>1144</v>
      </c>
      <c r="B19" t="s">
        <v>1211</v>
      </c>
      <c r="C19" t="s">
        <v>584</v>
      </c>
      <c r="D19" t="s">
        <v>1212</v>
      </c>
      <c r="E19" t="s">
        <v>27</v>
      </c>
      <c r="F19" t="s">
        <v>28</v>
      </c>
      <c r="G19" t="s">
        <v>29</v>
      </c>
      <c r="I19">
        <v>1</v>
      </c>
      <c r="J19" t="s">
        <v>50</v>
      </c>
      <c r="K19" t="s">
        <v>50</v>
      </c>
      <c r="L19" t="s">
        <v>50</v>
      </c>
      <c r="M19">
        <v>6</v>
      </c>
      <c r="N19">
        <v>26104299</v>
      </c>
      <c r="O19">
        <v>26104299</v>
      </c>
      <c r="P19" t="s">
        <v>32</v>
      </c>
      <c r="Q19" t="s">
        <v>31</v>
      </c>
      <c r="T19">
        <v>54</v>
      </c>
      <c r="U19">
        <v>119</v>
      </c>
      <c r="W19">
        <v>87</v>
      </c>
      <c r="X19">
        <v>81</v>
      </c>
    </row>
    <row r="20" spans="1:24" x14ac:dyDescent="0.2">
      <c r="A20" t="s">
        <v>33</v>
      </c>
      <c r="B20" t="s">
        <v>270</v>
      </c>
      <c r="C20" t="s">
        <v>34</v>
      </c>
      <c r="D20" t="s">
        <v>271</v>
      </c>
      <c r="E20" t="s">
        <v>27</v>
      </c>
      <c r="F20" t="s">
        <v>28</v>
      </c>
      <c r="G20" t="s">
        <v>29</v>
      </c>
      <c r="I20">
        <v>1</v>
      </c>
      <c r="J20" t="s">
        <v>35</v>
      </c>
      <c r="K20" t="s">
        <v>30</v>
      </c>
      <c r="L20" t="s">
        <v>36</v>
      </c>
      <c r="M20">
        <v>6</v>
      </c>
      <c r="N20">
        <v>26104300</v>
      </c>
      <c r="O20">
        <v>26104300</v>
      </c>
      <c r="P20" t="s">
        <v>32</v>
      </c>
      <c r="Q20" t="s">
        <v>38</v>
      </c>
      <c r="T20">
        <v>23</v>
      </c>
      <c r="U20">
        <v>60</v>
      </c>
      <c r="W20">
        <v>78</v>
      </c>
      <c r="X20">
        <v>226</v>
      </c>
    </row>
    <row r="21" spans="1:24" x14ac:dyDescent="0.2">
      <c r="A21" t="s">
        <v>81</v>
      </c>
      <c r="B21" t="s">
        <v>272</v>
      </c>
      <c r="C21" t="s">
        <v>83</v>
      </c>
      <c r="D21" t="s">
        <v>273</v>
      </c>
      <c r="E21" t="s">
        <v>27</v>
      </c>
      <c r="F21" t="s">
        <v>28</v>
      </c>
      <c r="G21" t="s">
        <v>29</v>
      </c>
      <c r="J21" t="s">
        <v>35</v>
      </c>
      <c r="K21" t="s">
        <v>41</v>
      </c>
      <c r="L21" t="s">
        <v>68</v>
      </c>
      <c r="M21">
        <v>6</v>
      </c>
      <c r="N21">
        <v>26104310</v>
      </c>
      <c r="O21">
        <v>26104310</v>
      </c>
      <c r="P21" t="s">
        <v>32</v>
      </c>
      <c r="Q21" t="s">
        <v>31</v>
      </c>
      <c r="U21">
        <v>36</v>
      </c>
      <c r="W21">
        <v>38</v>
      </c>
      <c r="X21">
        <v>46</v>
      </c>
    </row>
    <row r="22" spans="1:24" x14ac:dyDescent="0.2">
      <c r="A22" t="s">
        <v>250</v>
      </c>
      <c r="B22" t="s">
        <v>274</v>
      </c>
      <c r="C22" t="s">
        <v>252</v>
      </c>
      <c r="D22" t="s">
        <v>275</v>
      </c>
      <c r="E22" t="s">
        <v>27</v>
      </c>
      <c r="F22" t="s">
        <v>28</v>
      </c>
      <c r="G22" t="s">
        <v>29</v>
      </c>
      <c r="I22">
        <v>1</v>
      </c>
      <c r="J22" t="s">
        <v>35</v>
      </c>
      <c r="K22" t="s">
        <v>30</v>
      </c>
      <c r="L22" t="s">
        <v>36</v>
      </c>
      <c r="M22">
        <v>6</v>
      </c>
      <c r="N22">
        <v>26104318</v>
      </c>
      <c r="O22">
        <v>26104318</v>
      </c>
      <c r="P22" t="s">
        <v>31</v>
      </c>
      <c r="Q22" t="s">
        <v>38</v>
      </c>
      <c r="T22">
        <v>21</v>
      </c>
      <c r="U22">
        <v>53</v>
      </c>
      <c r="X22">
        <v>15944</v>
      </c>
    </row>
    <row r="23" spans="1:24" x14ac:dyDescent="0.2">
      <c r="A23" t="s">
        <v>276</v>
      </c>
      <c r="B23" t="s">
        <v>277</v>
      </c>
      <c r="C23" t="s">
        <v>278</v>
      </c>
      <c r="D23" t="s">
        <v>279</v>
      </c>
      <c r="E23" t="s">
        <v>27</v>
      </c>
      <c r="F23" t="s">
        <v>28</v>
      </c>
      <c r="G23" t="s">
        <v>29</v>
      </c>
      <c r="J23" t="s">
        <v>35</v>
      </c>
      <c r="K23" t="s">
        <v>125</v>
      </c>
      <c r="L23" t="s">
        <v>280</v>
      </c>
      <c r="M23">
        <v>6</v>
      </c>
      <c r="N23">
        <v>26104321</v>
      </c>
      <c r="O23">
        <v>26104321</v>
      </c>
      <c r="P23" t="s">
        <v>32</v>
      </c>
      <c r="Q23" t="s">
        <v>31</v>
      </c>
      <c r="U23">
        <v>35</v>
      </c>
      <c r="X23">
        <v>76</v>
      </c>
    </row>
    <row r="24" spans="1:24" x14ac:dyDescent="0.2">
      <c r="A24" t="s">
        <v>72</v>
      </c>
      <c r="B24" t="s">
        <v>281</v>
      </c>
      <c r="C24" t="s">
        <v>25</v>
      </c>
      <c r="D24" t="s">
        <v>282</v>
      </c>
      <c r="E24" t="s">
        <v>27</v>
      </c>
      <c r="F24" t="s">
        <v>28</v>
      </c>
      <c r="G24" t="s">
        <v>29</v>
      </c>
      <c r="J24" t="s">
        <v>35</v>
      </c>
      <c r="K24" t="s">
        <v>73</v>
      </c>
      <c r="L24" t="s">
        <v>36</v>
      </c>
      <c r="M24">
        <v>6</v>
      </c>
      <c r="N24">
        <v>26104323</v>
      </c>
      <c r="O24">
        <v>26104323</v>
      </c>
      <c r="P24" t="s">
        <v>31</v>
      </c>
      <c r="Q24" t="s">
        <v>32</v>
      </c>
      <c r="U24">
        <v>11</v>
      </c>
      <c r="X24">
        <v>580</v>
      </c>
    </row>
    <row r="25" spans="1:24" x14ac:dyDescent="0.2">
      <c r="A25" t="s">
        <v>167</v>
      </c>
      <c r="B25" t="s">
        <v>283</v>
      </c>
      <c r="C25" t="s">
        <v>169</v>
      </c>
      <c r="D25" t="s">
        <v>284</v>
      </c>
      <c r="E25" t="s">
        <v>27</v>
      </c>
      <c r="F25" t="s">
        <v>28</v>
      </c>
      <c r="G25" t="s">
        <v>29</v>
      </c>
      <c r="I25">
        <v>1</v>
      </c>
      <c r="J25" t="s">
        <v>30</v>
      </c>
      <c r="K25" t="s">
        <v>30</v>
      </c>
      <c r="L25" t="s">
        <v>36</v>
      </c>
      <c r="M25">
        <v>6</v>
      </c>
      <c r="N25">
        <v>26104328</v>
      </c>
      <c r="O25">
        <v>26104328</v>
      </c>
      <c r="P25" t="s">
        <v>31</v>
      </c>
      <c r="Q25" t="s">
        <v>32</v>
      </c>
      <c r="X25">
        <v>43</v>
      </c>
    </row>
    <row r="26" spans="1:24" x14ac:dyDescent="0.2">
      <c r="A26" t="s">
        <v>285</v>
      </c>
      <c r="B26" t="s">
        <v>286</v>
      </c>
      <c r="C26" t="s">
        <v>287</v>
      </c>
      <c r="D26" t="s">
        <v>288</v>
      </c>
      <c r="E26" t="s">
        <v>27</v>
      </c>
      <c r="F26" t="s">
        <v>28</v>
      </c>
      <c r="G26" t="s">
        <v>29</v>
      </c>
      <c r="I26">
        <v>1</v>
      </c>
      <c r="J26" t="s">
        <v>30</v>
      </c>
      <c r="K26" t="s">
        <v>30</v>
      </c>
      <c r="L26" t="s">
        <v>289</v>
      </c>
      <c r="M26">
        <v>6</v>
      </c>
      <c r="N26">
        <v>26104327</v>
      </c>
      <c r="O26">
        <v>26104327</v>
      </c>
      <c r="P26" t="s">
        <v>38</v>
      </c>
      <c r="Q26" t="s">
        <v>31</v>
      </c>
      <c r="T26">
        <v>10</v>
      </c>
      <c r="U26">
        <v>52</v>
      </c>
      <c r="W26">
        <v>103</v>
      </c>
      <c r="X26">
        <v>20</v>
      </c>
    </row>
    <row r="27" spans="1:24" x14ac:dyDescent="0.2">
      <c r="A27" t="s">
        <v>1153</v>
      </c>
      <c r="B27" t="s">
        <v>1213</v>
      </c>
      <c r="C27" t="s">
        <v>358</v>
      </c>
      <c r="D27" t="s">
        <v>178</v>
      </c>
      <c r="E27" t="s">
        <v>27</v>
      </c>
      <c r="F27" t="s">
        <v>28</v>
      </c>
      <c r="G27" t="s">
        <v>29</v>
      </c>
      <c r="J27" t="s">
        <v>50</v>
      </c>
      <c r="K27" t="s">
        <v>50</v>
      </c>
      <c r="L27" t="s">
        <v>50</v>
      </c>
      <c r="M27">
        <v>6</v>
      </c>
      <c r="N27">
        <v>26104332</v>
      </c>
      <c r="O27">
        <v>26104332</v>
      </c>
      <c r="P27" t="s">
        <v>32</v>
      </c>
      <c r="Q27" t="s">
        <v>31</v>
      </c>
      <c r="T27">
        <v>22</v>
      </c>
      <c r="U27">
        <v>121</v>
      </c>
      <c r="W27">
        <v>36</v>
      </c>
      <c r="X27">
        <v>231</v>
      </c>
    </row>
    <row r="28" spans="1:24" x14ac:dyDescent="0.2">
      <c r="A28" t="s">
        <v>250</v>
      </c>
      <c r="B28" t="s">
        <v>291</v>
      </c>
      <c r="C28" t="s">
        <v>252</v>
      </c>
      <c r="D28" t="s">
        <v>292</v>
      </c>
      <c r="E28" t="s">
        <v>27</v>
      </c>
      <c r="F28" t="s">
        <v>28</v>
      </c>
      <c r="G28" t="s">
        <v>29</v>
      </c>
      <c r="I28">
        <v>1</v>
      </c>
      <c r="J28" t="s">
        <v>35</v>
      </c>
      <c r="K28" t="s">
        <v>30</v>
      </c>
      <c r="L28" t="s">
        <v>36</v>
      </c>
      <c r="M28">
        <v>6</v>
      </c>
      <c r="N28">
        <v>26104341</v>
      </c>
      <c r="O28">
        <v>26104341</v>
      </c>
      <c r="P28" t="s">
        <v>31</v>
      </c>
      <c r="Q28" t="s">
        <v>32</v>
      </c>
      <c r="T28">
        <v>9</v>
      </c>
      <c r="U28">
        <v>28</v>
      </c>
      <c r="X28">
        <v>109</v>
      </c>
    </row>
    <row r="29" spans="1:24" x14ac:dyDescent="0.2">
      <c r="A29" t="s">
        <v>72</v>
      </c>
      <c r="B29" t="s">
        <v>293</v>
      </c>
      <c r="C29" t="s">
        <v>25</v>
      </c>
      <c r="D29" t="s">
        <v>294</v>
      </c>
      <c r="E29" t="s">
        <v>27</v>
      </c>
      <c r="F29" t="s">
        <v>28</v>
      </c>
      <c r="G29" t="s">
        <v>29</v>
      </c>
      <c r="J29" t="s">
        <v>35</v>
      </c>
      <c r="K29" t="s">
        <v>73</v>
      </c>
      <c r="L29" t="s">
        <v>36</v>
      </c>
      <c r="M29">
        <v>6</v>
      </c>
      <c r="N29">
        <v>26104345</v>
      </c>
      <c r="O29">
        <v>26104345</v>
      </c>
      <c r="P29" t="s">
        <v>32</v>
      </c>
      <c r="Q29" t="s">
        <v>38</v>
      </c>
      <c r="U29">
        <v>67</v>
      </c>
      <c r="X29">
        <v>512</v>
      </c>
    </row>
    <row r="30" spans="1:24" x14ac:dyDescent="0.2">
      <c r="A30" t="s">
        <v>1194</v>
      </c>
      <c r="B30" t="s">
        <v>1214</v>
      </c>
      <c r="C30" t="s">
        <v>106</v>
      </c>
      <c r="D30" t="s">
        <v>1215</v>
      </c>
      <c r="E30" t="s">
        <v>27</v>
      </c>
      <c r="F30" t="s">
        <v>28</v>
      </c>
      <c r="G30" t="s">
        <v>29</v>
      </c>
      <c r="J30" t="s">
        <v>50</v>
      </c>
      <c r="K30" t="s">
        <v>50</v>
      </c>
      <c r="L30" t="s">
        <v>50</v>
      </c>
      <c r="M30">
        <v>6</v>
      </c>
      <c r="N30">
        <v>26104370</v>
      </c>
      <c r="O30">
        <v>26104370</v>
      </c>
      <c r="P30" t="s">
        <v>31</v>
      </c>
      <c r="Q30" t="s">
        <v>37</v>
      </c>
      <c r="T30">
        <v>6</v>
      </c>
      <c r="U30">
        <v>46</v>
      </c>
      <c r="W30">
        <v>34</v>
      </c>
      <c r="X30">
        <v>276</v>
      </c>
    </row>
    <row r="31" spans="1:24" x14ac:dyDescent="0.2">
      <c r="A31" t="s">
        <v>1186</v>
      </c>
      <c r="B31" t="s">
        <v>298</v>
      </c>
      <c r="C31" t="s">
        <v>57</v>
      </c>
      <c r="D31" t="s">
        <v>296</v>
      </c>
      <c r="E31" t="s">
        <v>27</v>
      </c>
      <c r="F31" t="s">
        <v>28</v>
      </c>
      <c r="G31" t="s">
        <v>29</v>
      </c>
      <c r="I31">
        <v>1</v>
      </c>
      <c r="J31" t="s">
        <v>125</v>
      </c>
      <c r="K31" t="s">
        <v>30</v>
      </c>
      <c r="L31" t="s">
        <v>36</v>
      </c>
      <c r="M31">
        <v>6</v>
      </c>
      <c r="N31">
        <v>26104378</v>
      </c>
      <c r="O31">
        <v>26104378</v>
      </c>
      <c r="P31" t="s">
        <v>32</v>
      </c>
      <c r="Q31" t="s">
        <v>31</v>
      </c>
      <c r="U31">
        <v>29</v>
      </c>
      <c r="X31">
        <v>229</v>
      </c>
    </row>
    <row r="32" spans="1:24" x14ac:dyDescent="0.2">
      <c r="A32" t="s">
        <v>1186</v>
      </c>
      <c r="B32" t="s">
        <v>297</v>
      </c>
      <c r="C32" t="s">
        <v>57</v>
      </c>
      <c r="D32" t="s">
        <v>296</v>
      </c>
      <c r="E32" t="s">
        <v>27</v>
      </c>
      <c r="F32" t="s">
        <v>28</v>
      </c>
      <c r="G32" t="s">
        <v>29</v>
      </c>
      <c r="I32">
        <v>1</v>
      </c>
      <c r="J32" t="s">
        <v>125</v>
      </c>
      <c r="K32" t="s">
        <v>30</v>
      </c>
      <c r="L32" t="s">
        <v>36</v>
      </c>
      <c r="M32">
        <v>6</v>
      </c>
      <c r="N32">
        <v>26104378</v>
      </c>
      <c r="O32">
        <v>26104378</v>
      </c>
      <c r="P32" t="s">
        <v>32</v>
      </c>
      <c r="Q32" t="s">
        <v>31</v>
      </c>
      <c r="U32">
        <v>46</v>
      </c>
      <c r="X32">
        <v>304</v>
      </c>
    </row>
    <row r="33" spans="1:26" x14ac:dyDescent="0.2">
      <c r="A33" t="s">
        <v>121</v>
      </c>
      <c r="B33" t="s">
        <v>295</v>
      </c>
      <c r="C33" t="s">
        <v>123</v>
      </c>
      <c r="D33" t="s">
        <v>296</v>
      </c>
      <c r="E33" t="s">
        <v>27</v>
      </c>
      <c r="F33" t="s">
        <v>28</v>
      </c>
      <c r="G33" t="s">
        <v>29</v>
      </c>
      <c r="I33">
        <v>1</v>
      </c>
      <c r="J33" t="s">
        <v>30</v>
      </c>
      <c r="K33" t="s">
        <v>125</v>
      </c>
      <c r="L33" t="s">
        <v>126</v>
      </c>
      <c r="M33">
        <v>6</v>
      </c>
      <c r="N33">
        <v>26104378</v>
      </c>
      <c r="O33">
        <v>26104378</v>
      </c>
      <c r="P33" t="s">
        <v>32</v>
      </c>
      <c r="Q33" t="s">
        <v>31</v>
      </c>
      <c r="X33">
        <v>269</v>
      </c>
    </row>
    <row r="34" spans="1:26" x14ac:dyDescent="0.2">
      <c r="A34" t="s">
        <v>299</v>
      </c>
      <c r="B34" t="s">
        <v>300</v>
      </c>
      <c r="C34" t="s">
        <v>301</v>
      </c>
      <c r="D34" t="s">
        <v>296</v>
      </c>
      <c r="E34" t="s">
        <v>27</v>
      </c>
      <c r="F34" t="s">
        <v>28</v>
      </c>
      <c r="G34" t="s">
        <v>29</v>
      </c>
      <c r="I34">
        <v>1</v>
      </c>
      <c r="J34" t="s">
        <v>35</v>
      </c>
      <c r="K34" t="s">
        <v>61</v>
      </c>
      <c r="L34" t="s">
        <v>68</v>
      </c>
      <c r="M34">
        <v>6</v>
      </c>
      <c r="N34">
        <v>26104378</v>
      </c>
      <c r="O34">
        <v>26104378</v>
      </c>
      <c r="P34" t="s">
        <v>32</v>
      </c>
      <c r="Q34" t="s">
        <v>31</v>
      </c>
      <c r="T34">
        <v>7</v>
      </c>
      <c r="U34">
        <v>30</v>
      </c>
      <c r="W34">
        <v>43</v>
      </c>
      <c r="X34">
        <v>23</v>
      </c>
    </row>
    <row r="35" spans="1:26" x14ac:dyDescent="0.2">
      <c r="A35" t="s">
        <v>302</v>
      </c>
      <c r="B35" t="s">
        <v>303</v>
      </c>
      <c r="C35" t="s">
        <v>252</v>
      </c>
      <c r="D35" t="s">
        <v>304</v>
      </c>
      <c r="E35" t="s">
        <v>27</v>
      </c>
      <c r="F35" t="s">
        <v>28</v>
      </c>
      <c r="G35" t="s">
        <v>29</v>
      </c>
      <c r="I35">
        <v>1</v>
      </c>
      <c r="J35" t="s">
        <v>30</v>
      </c>
      <c r="K35" t="s">
        <v>30</v>
      </c>
      <c r="L35" t="s">
        <v>30</v>
      </c>
      <c r="M35">
        <v>6</v>
      </c>
      <c r="N35">
        <v>26104378</v>
      </c>
      <c r="O35">
        <v>26104378</v>
      </c>
      <c r="P35" t="s">
        <v>32</v>
      </c>
      <c r="Q35" t="s">
        <v>37</v>
      </c>
      <c r="X35">
        <v>3662</v>
      </c>
    </row>
    <row r="36" spans="1:26" x14ac:dyDescent="0.2">
      <c r="A36" t="s">
        <v>305</v>
      </c>
      <c r="B36" t="s">
        <v>306</v>
      </c>
      <c r="C36" t="s">
        <v>307</v>
      </c>
      <c r="D36" t="s">
        <v>304</v>
      </c>
      <c r="E36" t="s">
        <v>27</v>
      </c>
      <c r="F36" t="s">
        <v>28</v>
      </c>
      <c r="G36" t="s">
        <v>29</v>
      </c>
      <c r="I36">
        <v>1</v>
      </c>
      <c r="J36" t="s">
        <v>30</v>
      </c>
      <c r="K36" t="s">
        <v>30</v>
      </c>
      <c r="L36" t="s">
        <v>30</v>
      </c>
      <c r="M36">
        <v>6</v>
      </c>
      <c r="N36">
        <v>26104378</v>
      </c>
      <c r="O36">
        <v>26104378</v>
      </c>
      <c r="P36" t="s">
        <v>32</v>
      </c>
      <c r="Q36" t="s">
        <v>37</v>
      </c>
      <c r="X36">
        <v>95</v>
      </c>
    </row>
    <row r="37" spans="1:26" x14ac:dyDescent="0.2">
      <c r="A37" t="s">
        <v>305</v>
      </c>
      <c r="B37" t="s">
        <v>308</v>
      </c>
      <c r="C37" t="s">
        <v>307</v>
      </c>
      <c r="D37" t="s">
        <v>309</v>
      </c>
      <c r="E37" t="s">
        <v>27</v>
      </c>
      <c r="F37" t="s">
        <v>28</v>
      </c>
      <c r="G37" t="s">
        <v>29</v>
      </c>
      <c r="J37" t="s">
        <v>30</v>
      </c>
      <c r="K37" t="s">
        <v>30</v>
      </c>
      <c r="L37" t="s">
        <v>30</v>
      </c>
      <c r="M37">
        <v>6</v>
      </c>
      <c r="N37">
        <v>26104380</v>
      </c>
      <c r="O37">
        <v>26104380</v>
      </c>
      <c r="P37" t="s">
        <v>32</v>
      </c>
      <c r="Q37" t="s">
        <v>38</v>
      </c>
      <c r="X37">
        <v>85</v>
      </c>
    </row>
    <row r="38" spans="1:26" x14ac:dyDescent="0.2">
      <c r="A38" t="s">
        <v>33</v>
      </c>
      <c r="B38" t="s">
        <v>310</v>
      </c>
      <c r="C38" t="s">
        <v>34</v>
      </c>
      <c r="D38" t="s">
        <v>311</v>
      </c>
      <c r="E38" t="s">
        <v>27</v>
      </c>
      <c r="F38" t="s">
        <v>28</v>
      </c>
      <c r="G38" t="s">
        <v>29</v>
      </c>
      <c r="I38">
        <v>1</v>
      </c>
      <c r="J38" t="s">
        <v>35</v>
      </c>
      <c r="K38" t="s">
        <v>30</v>
      </c>
      <c r="L38" t="s">
        <v>36</v>
      </c>
      <c r="M38">
        <v>6</v>
      </c>
      <c r="N38">
        <v>26104417</v>
      </c>
      <c r="O38">
        <v>26104417</v>
      </c>
      <c r="P38" t="s">
        <v>31</v>
      </c>
      <c r="Q38" t="s">
        <v>38</v>
      </c>
      <c r="T38">
        <v>79</v>
      </c>
      <c r="U38">
        <v>45</v>
      </c>
      <c r="W38">
        <v>92</v>
      </c>
      <c r="X38">
        <v>275</v>
      </c>
    </row>
    <row r="39" spans="1:26" x14ac:dyDescent="0.2">
      <c r="A39" t="s">
        <v>1153</v>
      </c>
      <c r="B39" t="s">
        <v>1216</v>
      </c>
      <c r="C39" t="s">
        <v>358</v>
      </c>
      <c r="D39" t="s">
        <v>463</v>
      </c>
      <c r="E39" t="s">
        <v>27</v>
      </c>
      <c r="F39" t="s">
        <v>28</v>
      </c>
      <c r="G39" t="s">
        <v>29</v>
      </c>
      <c r="J39" t="s">
        <v>50</v>
      </c>
      <c r="K39" t="s">
        <v>50</v>
      </c>
      <c r="L39" t="s">
        <v>50</v>
      </c>
      <c r="M39">
        <v>6</v>
      </c>
      <c r="N39">
        <v>26104425</v>
      </c>
      <c r="O39">
        <v>26104425</v>
      </c>
      <c r="P39" t="s">
        <v>32</v>
      </c>
      <c r="Q39" t="s">
        <v>37</v>
      </c>
      <c r="T39">
        <v>22</v>
      </c>
      <c r="U39">
        <v>34</v>
      </c>
      <c r="W39">
        <v>96</v>
      </c>
      <c r="X39">
        <v>7390</v>
      </c>
    </row>
    <row r="40" spans="1:26" x14ac:dyDescent="0.2">
      <c r="A40" t="s">
        <v>312</v>
      </c>
      <c r="B40" t="s">
        <v>313</v>
      </c>
      <c r="C40" t="s">
        <v>25</v>
      </c>
      <c r="D40" t="s">
        <v>314</v>
      </c>
      <c r="E40" t="s">
        <v>27</v>
      </c>
      <c r="F40" t="s">
        <v>28</v>
      </c>
      <c r="G40" t="s">
        <v>29</v>
      </c>
      <c r="I40">
        <v>2</v>
      </c>
      <c r="J40" t="s">
        <v>30</v>
      </c>
      <c r="K40" t="s">
        <v>30</v>
      </c>
      <c r="L40" t="s">
        <v>315</v>
      </c>
      <c r="M40">
        <v>6</v>
      </c>
      <c r="N40">
        <v>26104438</v>
      </c>
      <c r="O40">
        <v>26104438</v>
      </c>
      <c r="P40" t="s">
        <v>38</v>
      </c>
      <c r="Q40" t="s">
        <v>31</v>
      </c>
      <c r="X40">
        <v>259</v>
      </c>
    </row>
    <row r="41" spans="1:26" x14ac:dyDescent="0.2">
      <c r="A41" t="s">
        <v>213</v>
      </c>
      <c r="B41" t="s">
        <v>316</v>
      </c>
      <c r="C41" t="s">
        <v>77</v>
      </c>
      <c r="D41" t="s">
        <v>317</v>
      </c>
      <c r="E41" t="s">
        <v>27</v>
      </c>
      <c r="F41" t="s">
        <v>28</v>
      </c>
      <c r="G41" t="s">
        <v>29</v>
      </c>
      <c r="J41" t="s">
        <v>35</v>
      </c>
      <c r="K41" t="s">
        <v>41</v>
      </c>
      <c r="L41" t="s">
        <v>94</v>
      </c>
      <c r="M41">
        <v>6</v>
      </c>
      <c r="N41">
        <v>26104441</v>
      </c>
      <c r="O41">
        <v>26104441</v>
      </c>
      <c r="P41" t="s">
        <v>37</v>
      </c>
      <c r="Q41" t="s">
        <v>32</v>
      </c>
      <c r="T41">
        <v>16</v>
      </c>
      <c r="U41">
        <v>67</v>
      </c>
      <c r="W41">
        <v>79</v>
      </c>
      <c r="X41">
        <v>119</v>
      </c>
    </row>
    <row r="42" spans="1:26" x14ac:dyDescent="0.2">
      <c r="A42" t="s">
        <v>52</v>
      </c>
      <c r="B42" t="s">
        <v>318</v>
      </c>
      <c r="C42" t="s">
        <v>53</v>
      </c>
      <c r="D42" t="s">
        <v>75</v>
      </c>
      <c r="E42" t="s">
        <v>27</v>
      </c>
      <c r="F42" t="s">
        <v>28</v>
      </c>
      <c r="G42" t="s">
        <v>29</v>
      </c>
      <c r="J42" t="s">
        <v>30</v>
      </c>
      <c r="K42" t="s">
        <v>30</v>
      </c>
      <c r="L42" t="s">
        <v>55</v>
      </c>
      <c r="M42">
        <v>6</v>
      </c>
      <c r="N42">
        <v>26104453</v>
      </c>
      <c r="O42">
        <v>26104453</v>
      </c>
      <c r="P42" t="s">
        <v>32</v>
      </c>
      <c r="Q42" t="s">
        <v>38</v>
      </c>
      <c r="X42">
        <v>84</v>
      </c>
    </row>
    <row r="43" spans="1:26" x14ac:dyDescent="0.2">
      <c r="A43" t="s">
        <v>65</v>
      </c>
      <c r="B43" t="s">
        <v>319</v>
      </c>
      <c r="C43" t="s">
        <v>158</v>
      </c>
      <c r="D43" t="s">
        <v>320</v>
      </c>
      <c r="E43" t="s">
        <v>27</v>
      </c>
      <c r="F43" t="s">
        <v>28</v>
      </c>
      <c r="G43" t="s">
        <v>29</v>
      </c>
      <c r="J43" t="s">
        <v>35</v>
      </c>
      <c r="K43" t="s">
        <v>41</v>
      </c>
      <c r="L43" t="s">
        <v>68</v>
      </c>
      <c r="M43">
        <v>6</v>
      </c>
      <c r="N43">
        <v>26104455</v>
      </c>
      <c r="O43">
        <v>26104455</v>
      </c>
      <c r="P43" t="s">
        <v>31</v>
      </c>
      <c r="Q43" t="s">
        <v>32</v>
      </c>
      <c r="T43">
        <v>9</v>
      </c>
      <c r="U43">
        <v>50</v>
      </c>
      <c r="W43">
        <v>60</v>
      </c>
      <c r="X43">
        <v>248</v>
      </c>
    </row>
    <row r="44" spans="1:26" x14ac:dyDescent="0.2">
      <c r="A44" t="s">
        <v>33</v>
      </c>
      <c r="B44" t="s">
        <v>321</v>
      </c>
      <c r="C44" t="s">
        <v>106</v>
      </c>
      <c r="D44" t="s">
        <v>322</v>
      </c>
      <c r="E44" t="s">
        <v>27</v>
      </c>
      <c r="F44" t="s">
        <v>28</v>
      </c>
      <c r="G44" t="s">
        <v>29</v>
      </c>
      <c r="J44" t="s">
        <v>35</v>
      </c>
      <c r="K44" t="s">
        <v>30</v>
      </c>
      <c r="L44" t="s">
        <v>36</v>
      </c>
      <c r="M44">
        <v>6</v>
      </c>
      <c r="N44">
        <v>26104474</v>
      </c>
      <c r="O44">
        <v>26104474</v>
      </c>
      <c r="P44" t="s">
        <v>32</v>
      </c>
      <c r="Q44" t="s">
        <v>38</v>
      </c>
      <c r="T44">
        <v>9</v>
      </c>
      <c r="U44">
        <v>54</v>
      </c>
      <c r="W44">
        <v>60</v>
      </c>
      <c r="X44">
        <v>829</v>
      </c>
    </row>
    <row r="45" spans="1:26" x14ac:dyDescent="0.2">
      <c r="A45" t="s">
        <v>52</v>
      </c>
      <c r="B45" t="s">
        <v>323</v>
      </c>
      <c r="C45" t="s">
        <v>53</v>
      </c>
      <c r="D45" t="s">
        <v>324</v>
      </c>
      <c r="E45" t="s">
        <v>27</v>
      </c>
      <c r="F45" t="s">
        <v>28</v>
      </c>
      <c r="G45" t="s">
        <v>29</v>
      </c>
      <c r="J45" t="s">
        <v>30</v>
      </c>
      <c r="K45" t="s">
        <v>30</v>
      </c>
      <c r="L45" t="s">
        <v>55</v>
      </c>
      <c r="M45">
        <v>6</v>
      </c>
      <c r="N45">
        <v>26104478</v>
      </c>
      <c r="O45">
        <v>26104478</v>
      </c>
      <c r="P45" t="s">
        <v>31</v>
      </c>
      <c r="Q45" t="s">
        <v>37</v>
      </c>
      <c r="X45">
        <v>132</v>
      </c>
    </row>
    <row r="46" spans="1:26" s="15" customFormat="1" x14ac:dyDescent="0.2">
      <c r="A46" s="15" t="s">
        <v>1150</v>
      </c>
      <c r="B46" s="15" t="s">
        <v>258</v>
      </c>
      <c r="C46" s="15" t="s">
        <v>34</v>
      </c>
      <c r="D46" s="15" t="s">
        <v>46</v>
      </c>
      <c r="E46" s="15" t="s">
        <v>27</v>
      </c>
      <c r="F46" s="15" t="s">
        <v>28</v>
      </c>
      <c r="G46" s="15" t="s">
        <v>29</v>
      </c>
      <c r="H46" s="15" t="s">
        <v>1271</v>
      </c>
      <c r="J46" s="15" t="s">
        <v>50</v>
      </c>
      <c r="K46" s="15" t="s">
        <v>50</v>
      </c>
      <c r="L46" s="15" t="s">
        <v>50</v>
      </c>
      <c r="M46" s="15">
        <v>6</v>
      </c>
      <c r="N46" s="15">
        <v>26104261</v>
      </c>
      <c r="O46" s="15">
        <v>26104261</v>
      </c>
      <c r="P46" s="15" t="s">
        <v>32</v>
      </c>
      <c r="Q46" s="15" t="s">
        <v>37</v>
      </c>
      <c r="R46" s="15">
        <v>0.08</v>
      </c>
      <c r="T46" s="15">
        <v>8</v>
      </c>
      <c r="U46" s="15">
        <v>87</v>
      </c>
      <c r="W46" s="15">
        <v>116</v>
      </c>
      <c r="X46" s="15">
        <v>445</v>
      </c>
      <c r="Y46" s="16">
        <v>43466</v>
      </c>
      <c r="Z46" s="15" t="s">
        <v>1655</v>
      </c>
    </row>
    <row r="47" spans="1:26" s="15" customFormat="1" x14ac:dyDescent="0.2">
      <c r="A47" s="15" t="s">
        <v>1265</v>
      </c>
      <c r="B47" s="15" t="s">
        <v>1656</v>
      </c>
      <c r="C47" s="15" t="s">
        <v>1290</v>
      </c>
      <c r="D47" s="15" t="s">
        <v>261</v>
      </c>
      <c r="E47" s="15" t="s">
        <v>27</v>
      </c>
      <c r="F47" s="15" t="s">
        <v>28</v>
      </c>
      <c r="G47" s="15" t="s">
        <v>29</v>
      </c>
      <c r="J47" s="15" t="s">
        <v>30</v>
      </c>
      <c r="K47" s="15" t="s">
        <v>30</v>
      </c>
      <c r="L47" s="15" t="s">
        <v>36</v>
      </c>
      <c r="M47" s="15">
        <v>6</v>
      </c>
      <c r="N47" s="15">
        <v>26104275</v>
      </c>
      <c r="O47" s="15">
        <v>26104275</v>
      </c>
      <c r="P47" s="15" t="s">
        <v>32</v>
      </c>
      <c r="Q47" s="15" t="s">
        <v>37</v>
      </c>
      <c r="R47" s="15">
        <v>0.04</v>
      </c>
      <c r="T47" s="15">
        <v>6</v>
      </c>
      <c r="U47" s="15">
        <v>142</v>
      </c>
      <c r="X47" s="15">
        <v>24</v>
      </c>
      <c r="Y47" s="16">
        <v>43466</v>
      </c>
      <c r="Z47" s="15" t="s">
        <v>1657</v>
      </c>
    </row>
  </sheetData>
  <autoFilter ref="A1:X45">
    <sortState ref="A2:X49">
      <sortCondition ref="G1:G49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8"/>
  <sheetViews>
    <sheetView topLeftCell="A33" workbookViewId="0">
      <selection activeCell="D67" sqref="D67"/>
    </sheetView>
  </sheetViews>
  <sheetFormatPr defaultColWidth="11.44140625" defaultRowHeight="15" x14ac:dyDescent="0.2"/>
  <sheetData>
    <row r="1" spans="1:2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</row>
    <row r="2" spans="1:24" x14ac:dyDescent="0.2">
      <c r="A2" t="s">
        <v>1217</v>
      </c>
      <c r="B2" t="s">
        <v>325</v>
      </c>
      <c r="C2" t="s">
        <v>25</v>
      </c>
      <c r="D2" t="s">
        <v>326</v>
      </c>
      <c r="E2" t="s">
        <v>27</v>
      </c>
      <c r="F2" t="s">
        <v>327</v>
      </c>
      <c r="G2" t="s">
        <v>29</v>
      </c>
      <c r="I2">
        <v>1</v>
      </c>
      <c r="J2" t="s">
        <v>30</v>
      </c>
      <c r="K2" t="s">
        <v>30</v>
      </c>
      <c r="L2" t="s">
        <v>36</v>
      </c>
      <c r="M2">
        <v>6</v>
      </c>
      <c r="N2">
        <v>26189297</v>
      </c>
      <c r="O2">
        <v>26189297</v>
      </c>
      <c r="P2" t="s">
        <v>31</v>
      </c>
      <c r="Q2" t="s">
        <v>32</v>
      </c>
      <c r="X2">
        <v>308</v>
      </c>
    </row>
    <row r="3" spans="1:24" x14ac:dyDescent="0.2">
      <c r="A3" t="s">
        <v>213</v>
      </c>
      <c r="B3" t="s">
        <v>328</v>
      </c>
      <c r="C3" t="s">
        <v>77</v>
      </c>
      <c r="D3" t="s">
        <v>326</v>
      </c>
      <c r="E3" t="s">
        <v>27</v>
      </c>
      <c r="F3" t="s">
        <v>327</v>
      </c>
      <c r="G3" t="s">
        <v>29</v>
      </c>
      <c r="I3">
        <v>1</v>
      </c>
      <c r="J3" t="s">
        <v>35</v>
      </c>
      <c r="K3" t="s">
        <v>41</v>
      </c>
      <c r="L3" t="s">
        <v>94</v>
      </c>
      <c r="M3">
        <v>6</v>
      </c>
      <c r="N3">
        <v>26189297</v>
      </c>
      <c r="O3">
        <v>26189297</v>
      </c>
      <c r="P3" t="s">
        <v>31</v>
      </c>
      <c r="Q3" t="s">
        <v>32</v>
      </c>
      <c r="T3">
        <v>17</v>
      </c>
      <c r="U3">
        <v>43</v>
      </c>
      <c r="W3">
        <v>38</v>
      </c>
      <c r="X3">
        <v>130</v>
      </c>
    </row>
    <row r="4" spans="1:24" x14ac:dyDescent="0.2">
      <c r="A4" t="s">
        <v>312</v>
      </c>
      <c r="B4" t="s">
        <v>329</v>
      </c>
      <c r="C4" t="s">
        <v>25</v>
      </c>
      <c r="D4" t="s">
        <v>88</v>
      </c>
      <c r="E4" t="s">
        <v>27</v>
      </c>
      <c r="F4" t="s">
        <v>330</v>
      </c>
      <c r="G4" t="s">
        <v>29</v>
      </c>
      <c r="I4">
        <v>1</v>
      </c>
      <c r="J4" t="s">
        <v>30</v>
      </c>
      <c r="K4" t="s">
        <v>30</v>
      </c>
      <c r="L4" t="s">
        <v>315</v>
      </c>
      <c r="M4">
        <v>6</v>
      </c>
      <c r="N4">
        <v>26189295</v>
      </c>
      <c r="O4">
        <v>26189295</v>
      </c>
      <c r="P4" t="s">
        <v>32</v>
      </c>
      <c r="Q4" t="s">
        <v>37</v>
      </c>
      <c r="X4">
        <v>60</v>
      </c>
    </row>
    <row r="5" spans="1:24" x14ac:dyDescent="0.2">
      <c r="A5" t="s">
        <v>220</v>
      </c>
      <c r="B5" t="s">
        <v>331</v>
      </c>
      <c r="C5" t="s">
        <v>45</v>
      </c>
      <c r="D5" t="s">
        <v>88</v>
      </c>
      <c r="E5" t="s">
        <v>27</v>
      </c>
      <c r="F5" t="s">
        <v>330</v>
      </c>
      <c r="G5" t="s">
        <v>29</v>
      </c>
      <c r="I5">
        <v>1</v>
      </c>
      <c r="J5" t="s">
        <v>30</v>
      </c>
      <c r="K5" t="s">
        <v>30</v>
      </c>
      <c r="L5" t="s">
        <v>30</v>
      </c>
      <c r="M5">
        <v>6</v>
      </c>
      <c r="N5">
        <v>26189295</v>
      </c>
      <c r="O5">
        <v>26189295</v>
      </c>
      <c r="P5" t="s">
        <v>32</v>
      </c>
      <c r="Q5" t="s">
        <v>37</v>
      </c>
      <c r="U5">
        <v>196</v>
      </c>
      <c r="X5">
        <v>75</v>
      </c>
    </row>
    <row r="6" spans="1:24" x14ac:dyDescent="0.2">
      <c r="A6" t="s">
        <v>216</v>
      </c>
      <c r="B6" t="s">
        <v>332</v>
      </c>
      <c r="C6" t="s">
        <v>45</v>
      </c>
      <c r="D6" t="s">
        <v>333</v>
      </c>
      <c r="E6" t="s">
        <v>27</v>
      </c>
      <c r="F6" t="s">
        <v>334</v>
      </c>
      <c r="G6" t="s">
        <v>29</v>
      </c>
      <c r="J6" t="s">
        <v>30</v>
      </c>
      <c r="K6" t="s">
        <v>30</v>
      </c>
      <c r="L6" t="s">
        <v>219</v>
      </c>
      <c r="M6">
        <v>6</v>
      </c>
      <c r="N6">
        <v>26189282</v>
      </c>
      <c r="O6">
        <v>26189282</v>
      </c>
      <c r="P6" t="s">
        <v>31</v>
      </c>
      <c r="Q6" t="s">
        <v>38</v>
      </c>
      <c r="U6">
        <v>16</v>
      </c>
      <c r="X6">
        <v>57</v>
      </c>
    </row>
    <row r="7" spans="1:24" x14ac:dyDescent="0.2">
      <c r="A7" t="s">
        <v>216</v>
      </c>
      <c r="B7" t="s">
        <v>335</v>
      </c>
      <c r="C7" t="s">
        <v>45</v>
      </c>
      <c r="D7" t="s">
        <v>333</v>
      </c>
      <c r="E7" t="s">
        <v>27</v>
      </c>
      <c r="F7" t="s">
        <v>334</v>
      </c>
      <c r="G7" t="s">
        <v>29</v>
      </c>
      <c r="J7" t="s">
        <v>30</v>
      </c>
      <c r="K7" t="s">
        <v>30</v>
      </c>
      <c r="L7" t="s">
        <v>219</v>
      </c>
      <c r="M7">
        <v>6</v>
      </c>
      <c r="N7">
        <v>26189282</v>
      </c>
      <c r="O7">
        <v>26189282</v>
      </c>
      <c r="P7" t="s">
        <v>31</v>
      </c>
      <c r="Q7" t="s">
        <v>38</v>
      </c>
      <c r="U7">
        <v>37</v>
      </c>
      <c r="X7">
        <v>62</v>
      </c>
    </row>
    <row r="8" spans="1:24" x14ac:dyDescent="0.2">
      <c r="A8" t="s">
        <v>1218</v>
      </c>
      <c r="B8" t="s">
        <v>337</v>
      </c>
      <c r="C8" t="s">
        <v>338</v>
      </c>
      <c r="D8" t="s">
        <v>339</v>
      </c>
      <c r="E8" t="s">
        <v>27</v>
      </c>
      <c r="F8" t="s">
        <v>340</v>
      </c>
      <c r="G8" t="s">
        <v>29</v>
      </c>
      <c r="I8">
        <v>1</v>
      </c>
      <c r="J8" t="s">
        <v>50</v>
      </c>
      <c r="K8" t="s">
        <v>50</v>
      </c>
      <c r="L8" t="s">
        <v>50</v>
      </c>
      <c r="M8">
        <v>6</v>
      </c>
      <c r="N8">
        <v>26189278</v>
      </c>
      <c r="O8">
        <v>26189278</v>
      </c>
      <c r="P8" t="s">
        <v>31</v>
      </c>
      <c r="Q8" t="s">
        <v>37</v>
      </c>
      <c r="T8">
        <v>67</v>
      </c>
      <c r="U8">
        <v>469</v>
      </c>
      <c r="W8">
        <v>118</v>
      </c>
      <c r="X8">
        <v>14323</v>
      </c>
    </row>
    <row r="9" spans="1:24" x14ac:dyDescent="0.2">
      <c r="A9" t="s">
        <v>341</v>
      </c>
      <c r="B9" t="s">
        <v>342</v>
      </c>
      <c r="C9" t="s">
        <v>183</v>
      </c>
      <c r="D9" t="s">
        <v>343</v>
      </c>
      <c r="E9" t="s">
        <v>27</v>
      </c>
      <c r="F9" t="s">
        <v>344</v>
      </c>
      <c r="G9" t="s">
        <v>29</v>
      </c>
      <c r="I9">
        <v>1</v>
      </c>
      <c r="J9" t="s">
        <v>125</v>
      </c>
      <c r="K9" t="s">
        <v>125</v>
      </c>
      <c r="L9" t="s">
        <v>345</v>
      </c>
      <c r="M9">
        <v>6</v>
      </c>
      <c r="N9">
        <v>26189279</v>
      </c>
      <c r="O9">
        <v>26189279</v>
      </c>
      <c r="P9" t="s">
        <v>38</v>
      </c>
      <c r="Q9" t="s">
        <v>31</v>
      </c>
      <c r="X9">
        <v>15</v>
      </c>
    </row>
    <row r="10" spans="1:24" x14ac:dyDescent="0.2">
      <c r="A10" t="s">
        <v>346</v>
      </c>
      <c r="B10">
        <v>587376</v>
      </c>
      <c r="C10" t="s">
        <v>53</v>
      </c>
      <c r="D10" t="s">
        <v>347</v>
      </c>
      <c r="E10" t="s">
        <v>27</v>
      </c>
      <c r="F10" t="s">
        <v>348</v>
      </c>
      <c r="G10" t="s">
        <v>29</v>
      </c>
      <c r="I10">
        <v>1</v>
      </c>
      <c r="J10" t="s">
        <v>30</v>
      </c>
      <c r="K10" t="s">
        <v>30</v>
      </c>
      <c r="L10" t="s">
        <v>349</v>
      </c>
      <c r="M10">
        <v>6</v>
      </c>
      <c r="N10">
        <v>26189276</v>
      </c>
      <c r="O10">
        <v>26189276</v>
      </c>
      <c r="P10" t="s">
        <v>31</v>
      </c>
      <c r="Q10" t="s">
        <v>38</v>
      </c>
      <c r="X10">
        <v>9362</v>
      </c>
    </row>
    <row r="11" spans="1:24" x14ac:dyDescent="0.2">
      <c r="A11" t="s">
        <v>350</v>
      </c>
      <c r="B11" t="s">
        <v>351</v>
      </c>
      <c r="C11" t="s">
        <v>352</v>
      </c>
      <c r="D11" t="s">
        <v>353</v>
      </c>
      <c r="E11" t="s">
        <v>27</v>
      </c>
      <c r="F11" t="s">
        <v>354</v>
      </c>
      <c r="G11" t="s">
        <v>29</v>
      </c>
      <c r="J11" t="s">
        <v>30</v>
      </c>
      <c r="K11" t="s">
        <v>30</v>
      </c>
      <c r="L11" t="s">
        <v>355</v>
      </c>
      <c r="M11">
        <v>6</v>
      </c>
      <c r="N11">
        <v>26189271</v>
      </c>
      <c r="O11">
        <v>26189271</v>
      </c>
      <c r="P11" t="s">
        <v>31</v>
      </c>
      <c r="Q11" t="s">
        <v>37</v>
      </c>
      <c r="T11">
        <v>14</v>
      </c>
      <c r="U11">
        <v>39</v>
      </c>
      <c r="W11">
        <v>24</v>
      </c>
      <c r="X11">
        <v>18</v>
      </c>
    </row>
    <row r="12" spans="1:24" x14ac:dyDescent="0.2">
      <c r="A12" t="s">
        <v>356</v>
      </c>
      <c r="B12" t="s">
        <v>357</v>
      </c>
      <c r="C12" t="s">
        <v>358</v>
      </c>
      <c r="D12" t="s">
        <v>359</v>
      </c>
      <c r="E12" t="s">
        <v>27</v>
      </c>
      <c r="F12" t="s">
        <v>360</v>
      </c>
      <c r="G12" t="s">
        <v>29</v>
      </c>
      <c r="I12">
        <v>1</v>
      </c>
      <c r="J12" t="s">
        <v>35</v>
      </c>
      <c r="K12" t="s">
        <v>41</v>
      </c>
      <c r="L12" t="s">
        <v>68</v>
      </c>
      <c r="M12">
        <v>6</v>
      </c>
      <c r="N12">
        <v>26189262</v>
      </c>
      <c r="O12">
        <v>26189262</v>
      </c>
      <c r="P12" t="s">
        <v>31</v>
      </c>
      <c r="Q12" t="s">
        <v>37</v>
      </c>
      <c r="T12">
        <v>13</v>
      </c>
      <c r="U12">
        <v>26</v>
      </c>
      <c r="W12">
        <v>55</v>
      </c>
      <c r="X12">
        <v>51</v>
      </c>
    </row>
    <row r="13" spans="1:24" x14ac:dyDescent="0.2">
      <c r="A13" t="s">
        <v>95</v>
      </c>
      <c r="B13" t="s">
        <v>361</v>
      </c>
      <c r="C13" t="s">
        <v>97</v>
      </c>
      <c r="D13" t="s">
        <v>362</v>
      </c>
      <c r="E13" t="s">
        <v>27</v>
      </c>
      <c r="F13" t="s">
        <v>363</v>
      </c>
      <c r="G13" t="s">
        <v>29</v>
      </c>
      <c r="I13">
        <v>1</v>
      </c>
      <c r="J13" t="s">
        <v>30</v>
      </c>
      <c r="K13" t="s">
        <v>30</v>
      </c>
      <c r="L13" t="s">
        <v>99</v>
      </c>
      <c r="M13">
        <v>6</v>
      </c>
      <c r="N13">
        <v>26189262</v>
      </c>
      <c r="O13">
        <v>26189262</v>
      </c>
      <c r="P13" t="s">
        <v>31</v>
      </c>
      <c r="Q13" t="s">
        <v>38</v>
      </c>
      <c r="U13">
        <v>74</v>
      </c>
      <c r="X13">
        <v>751</v>
      </c>
    </row>
    <row r="14" spans="1:24" x14ac:dyDescent="0.2">
      <c r="A14" t="s">
        <v>1184</v>
      </c>
      <c r="B14" t="s">
        <v>1219</v>
      </c>
      <c r="C14" t="s">
        <v>252</v>
      </c>
      <c r="D14" t="s">
        <v>823</v>
      </c>
      <c r="E14" t="s">
        <v>27</v>
      </c>
      <c r="F14" t="s">
        <v>892</v>
      </c>
      <c r="G14" t="s">
        <v>29</v>
      </c>
      <c r="J14" t="s">
        <v>50</v>
      </c>
      <c r="K14" t="s">
        <v>50</v>
      </c>
      <c r="L14" t="s">
        <v>50</v>
      </c>
      <c r="M14">
        <v>6</v>
      </c>
      <c r="N14">
        <v>26189258</v>
      </c>
      <c r="O14">
        <v>26189258</v>
      </c>
      <c r="P14" t="s">
        <v>32</v>
      </c>
      <c r="Q14" t="s">
        <v>37</v>
      </c>
      <c r="T14">
        <v>50</v>
      </c>
      <c r="U14">
        <v>23</v>
      </c>
      <c r="W14">
        <v>80</v>
      </c>
      <c r="X14">
        <v>4563</v>
      </c>
    </row>
    <row r="15" spans="1:24" x14ac:dyDescent="0.2">
      <c r="A15" t="s">
        <v>213</v>
      </c>
      <c r="B15" t="s">
        <v>364</v>
      </c>
      <c r="C15" t="s">
        <v>77</v>
      </c>
      <c r="D15" t="s">
        <v>365</v>
      </c>
      <c r="E15" t="s">
        <v>27</v>
      </c>
      <c r="F15" t="s">
        <v>366</v>
      </c>
      <c r="G15" t="s">
        <v>29</v>
      </c>
      <c r="J15" t="s">
        <v>35</v>
      </c>
      <c r="K15" t="s">
        <v>41</v>
      </c>
      <c r="L15" t="s">
        <v>94</v>
      </c>
      <c r="M15">
        <v>6</v>
      </c>
      <c r="N15">
        <v>26189253</v>
      </c>
      <c r="O15">
        <v>26189253</v>
      </c>
      <c r="P15" t="s">
        <v>32</v>
      </c>
      <c r="Q15" t="s">
        <v>37</v>
      </c>
      <c r="T15">
        <v>32</v>
      </c>
      <c r="U15">
        <v>43</v>
      </c>
      <c r="W15">
        <v>64</v>
      </c>
      <c r="X15">
        <v>234</v>
      </c>
    </row>
    <row r="16" spans="1:24" x14ac:dyDescent="0.2">
      <c r="A16" t="s">
        <v>1144</v>
      </c>
      <c r="B16" t="s">
        <v>1220</v>
      </c>
      <c r="C16" t="s">
        <v>584</v>
      </c>
      <c r="D16" t="s">
        <v>365</v>
      </c>
      <c r="E16" t="s">
        <v>27</v>
      </c>
      <c r="F16" t="s">
        <v>366</v>
      </c>
      <c r="G16" t="s">
        <v>29</v>
      </c>
      <c r="J16" t="s">
        <v>50</v>
      </c>
      <c r="K16" t="s">
        <v>50</v>
      </c>
      <c r="L16" t="s">
        <v>50</v>
      </c>
      <c r="M16">
        <v>6</v>
      </c>
      <c r="N16">
        <v>26189253</v>
      </c>
      <c r="O16">
        <v>26189253</v>
      </c>
      <c r="P16" t="s">
        <v>32</v>
      </c>
      <c r="Q16" t="s">
        <v>37</v>
      </c>
      <c r="T16">
        <v>33</v>
      </c>
      <c r="U16">
        <v>175</v>
      </c>
      <c r="W16">
        <v>150</v>
      </c>
      <c r="X16">
        <v>98</v>
      </c>
    </row>
    <row r="17" spans="1:24" x14ac:dyDescent="0.2">
      <c r="A17" t="s">
        <v>76</v>
      </c>
      <c r="B17" t="s">
        <v>367</v>
      </c>
      <c r="C17" t="s">
        <v>77</v>
      </c>
      <c r="D17" t="s">
        <v>253</v>
      </c>
      <c r="E17" t="s">
        <v>27</v>
      </c>
      <c r="F17" t="s">
        <v>368</v>
      </c>
      <c r="G17" t="s">
        <v>29</v>
      </c>
      <c r="J17" t="s">
        <v>30</v>
      </c>
      <c r="K17" t="s">
        <v>30</v>
      </c>
      <c r="L17" t="s">
        <v>79</v>
      </c>
      <c r="M17">
        <v>6</v>
      </c>
      <c r="N17">
        <v>26189250</v>
      </c>
      <c r="O17">
        <v>26189250</v>
      </c>
      <c r="P17" t="s">
        <v>32</v>
      </c>
      <c r="Q17" t="s">
        <v>37</v>
      </c>
      <c r="X17">
        <v>91</v>
      </c>
    </row>
    <row r="18" spans="1:24" x14ac:dyDescent="0.2">
      <c r="A18" t="s">
        <v>33</v>
      </c>
      <c r="B18" t="s">
        <v>369</v>
      </c>
      <c r="C18" t="s">
        <v>34</v>
      </c>
      <c r="D18" t="s">
        <v>370</v>
      </c>
      <c r="E18" t="s">
        <v>27</v>
      </c>
      <c r="F18" t="s">
        <v>371</v>
      </c>
      <c r="G18" t="s">
        <v>29</v>
      </c>
      <c r="J18" t="s">
        <v>35</v>
      </c>
      <c r="K18" t="s">
        <v>30</v>
      </c>
      <c r="L18" t="s">
        <v>36</v>
      </c>
      <c r="M18">
        <v>6</v>
      </c>
      <c r="N18">
        <v>26189247</v>
      </c>
      <c r="O18">
        <v>26189247</v>
      </c>
      <c r="P18" t="s">
        <v>32</v>
      </c>
      <c r="Q18" t="s">
        <v>31</v>
      </c>
      <c r="T18">
        <v>22</v>
      </c>
      <c r="U18">
        <v>114</v>
      </c>
      <c r="W18">
        <v>109</v>
      </c>
      <c r="X18">
        <v>195</v>
      </c>
    </row>
    <row r="19" spans="1:24" x14ac:dyDescent="0.2">
      <c r="A19" t="s">
        <v>52</v>
      </c>
      <c r="B19" t="s">
        <v>374</v>
      </c>
      <c r="C19" t="s">
        <v>53</v>
      </c>
      <c r="D19" t="s">
        <v>375</v>
      </c>
      <c r="E19" t="s">
        <v>27</v>
      </c>
      <c r="F19" t="s">
        <v>376</v>
      </c>
      <c r="G19" t="s">
        <v>29</v>
      </c>
      <c r="J19" t="s">
        <v>30</v>
      </c>
      <c r="K19" t="s">
        <v>30</v>
      </c>
      <c r="L19" t="s">
        <v>55</v>
      </c>
      <c r="M19">
        <v>6</v>
      </c>
      <c r="N19">
        <v>26189242</v>
      </c>
      <c r="O19">
        <v>26189242</v>
      </c>
      <c r="P19" t="s">
        <v>31</v>
      </c>
      <c r="Q19" t="s">
        <v>32</v>
      </c>
      <c r="X19">
        <v>50</v>
      </c>
    </row>
    <row r="20" spans="1:24" x14ac:dyDescent="0.2">
      <c r="A20" t="s">
        <v>145</v>
      </c>
      <c r="B20" t="s">
        <v>377</v>
      </c>
      <c r="C20" t="s">
        <v>147</v>
      </c>
      <c r="D20" t="s">
        <v>378</v>
      </c>
      <c r="E20" t="s">
        <v>27</v>
      </c>
      <c r="F20" t="s">
        <v>379</v>
      </c>
      <c r="G20" t="s">
        <v>29</v>
      </c>
      <c r="J20" t="s">
        <v>35</v>
      </c>
      <c r="K20" t="s">
        <v>41</v>
      </c>
      <c r="L20" t="s">
        <v>94</v>
      </c>
      <c r="M20">
        <v>6</v>
      </c>
      <c r="N20">
        <v>26189241</v>
      </c>
      <c r="O20">
        <v>26189241</v>
      </c>
      <c r="P20" t="s">
        <v>31</v>
      </c>
      <c r="Q20" t="s">
        <v>38</v>
      </c>
      <c r="T20">
        <v>17</v>
      </c>
      <c r="U20">
        <v>59</v>
      </c>
      <c r="W20">
        <v>84</v>
      </c>
      <c r="X20">
        <v>2029</v>
      </c>
    </row>
    <row r="21" spans="1:24" x14ac:dyDescent="0.2">
      <c r="A21" t="s">
        <v>156</v>
      </c>
      <c r="B21" t="s">
        <v>380</v>
      </c>
      <c r="C21" t="s">
        <v>158</v>
      </c>
      <c r="D21" t="s">
        <v>381</v>
      </c>
      <c r="E21" t="s">
        <v>27</v>
      </c>
      <c r="F21" t="s">
        <v>382</v>
      </c>
      <c r="G21" t="s">
        <v>29</v>
      </c>
      <c r="I21">
        <v>1</v>
      </c>
      <c r="J21" t="s">
        <v>35</v>
      </c>
      <c r="K21" t="s">
        <v>30</v>
      </c>
      <c r="L21" t="s">
        <v>36</v>
      </c>
      <c r="M21">
        <v>6</v>
      </c>
      <c r="N21">
        <v>26189228</v>
      </c>
      <c r="O21">
        <v>26189228</v>
      </c>
      <c r="P21" t="s">
        <v>38</v>
      </c>
      <c r="Q21" t="s">
        <v>31</v>
      </c>
      <c r="U21">
        <v>73</v>
      </c>
      <c r="X21">
        <v>132</v>
      </c>
    </row>
    <row r="22" spans="1:24" x14ac:dyDescent="0.2">
      <c r="A22" t="s">
        <v>33</v>
      </c>
      <c r="B22" t="s">
        <v>383</v>
      </c>
      <c r="C22" t="s">
        <v>34</v>
      </c>
      <c r="D22" t="s">
        <v>384</v>
      </c>
      <c r="E22" t="s">
        <v>27</v>
      </c>
      <c r="F22" t="s">
        <v>385</v>
      </c>
      <c r="G22" t="s">
        <v>29</v>
      </c>
      <c r="J22" t="s">
        <v>35</v>
      </c>
      <c r="K22" t="s">
        <v>30</v>
      </c>
      <c r="L22" t="s">
        <v>36</v>
      </c>
      <c r="M22">
        <v>6</v>
      </c>
      <c r="N22">
        <v>26189224</v>
      </c>
      <c r="O22">
        <v>26189224</v>
      </c>
      <c r="P22" t="s">
        <v>32</v>
      </c>
      <c r="Q22" t="s">
        <v>31</v>
      </c>
      <c r="T22">
        <v>19</v>
      </c>
      <c r="U22">
        <v>49</v>
      </c>
      <c r="V22">
        <v>1</v>
      </c>
      <c r="W22">
        <v>85</v>
      </c>
      <c r="X22">
        <v>194</v>
      </c>
    </row>
    <row r="23" spans="1:24" x14ac:dyDescent="0.2">
      <c r="A23" t="s">
        <v>33</v>
      </c>
      <c r="B23" t="s">
        <v>386</v>
      </c>
      <c r="C23" t="s">
        <v>106</v>
      </c>
      <c r="D23" t="s">
        <v>387</v>
      </c>
      <c r="E23" t="s">
        <v>27</v>
      </c>
      <c r="F23" t="s">
        <v>388</v>
      </c>
      <c r="G23" t="s">
        <v>29</v>
      </c>
      <c r="I23">
        <v>1</v>
      </c>
      <c r="J23" t="s">
        <v>35</v>
      </c>
      <c r="K23" t="s">
        <v>30</v>
      </c>
      <c r="L23" t="s">
        <v>36</v>
      </c>
      <c r="M23">
        <v>6</v>
      </c>
      <c r="N23">
        <v>26189215</v>
      </c>
      <c r="O23">
        <v>26189215</v>
      </c>
      <c r="P23" t="s">
        <v>32</v>
      </c>
      <c r="Q23" t="s">
        <v>31</v>
      </c>
      <c r="T23">
        <v>17</v>
      </c>
      <c r="U23">
        <v>81</v>
      </c>
      <c r="W23">
        <v>53</v>
      </c>
      <c r="X23">
        <v>426</v>
      </c>
    </row>
    <row r="24" spans="1:24" x14ac:dyDescent="0.2">
      <c r="A24" t="s">
        <v>33</v>
      </c>
      <c r="B24" t="s">
        <v>389</v>
      </c>
      <c r="C24" t="s">
        <v>34</v>
      </c>
      <c r="D24" t="s">
        <v>390</v>
      </c>
      <c r="E24" t="s">
        <v>27</v>
      </c>
      <c r="F24" t="s">
        <v>391</v>
      </c>
      <c r="G24" t="s">
        <v>29</v>
      </c>
      <c r="J24" t="s">
        <v>35</v>
      </c>
      <c r="K24" t="s">
        <v>30</v>
      </c>
      <c r="L24" t="s">
        <v>36</v>
      </c>
      <c r="M24">
        <v>6</v>
      </c>
      <c r="N24">
        <v>26189210</v>
      </c>
      <c r="O24">
        <v>26189210</v>
      </c>
      <c r="P24" t="s">
        <v>38</v>
      </c>
      <c r="Q24" t="s">
        <v>31</v>
      </c>
      <c r="T24">
        <v>7</v>
      </c>
      <c r="U24">
        <v>35</v>
      </c>
      <c r="W24">
        <v>48</v>
      </c>
      <c r="X24">
        <v>169</v>
      </c>
    </row>
    <row r="25" spans="1:24" x14ac:dyDescent="0.2">
      <c r="A25" t="s">
        <v>1194</v>
      </c>
      <c r="B25" t="s">
        <v>1221</v>
      </c>
      <c r="C25" t="s">
        <v>106</v>
      </c>
      <c r="D25" t="s">
        <v>261</v>
      </c>
      <c r="E25" t="s">
        <v>27</v>
      </c>
      <c r="F25" t="s">
        <v>1222</v>
      </c>
      <c r="G25" t="s">
        <v>29</v>
      </c>
      <c r="I25">
        <v>1</v>
      </c>
      <c r="J25" t="s">
        <v>50</v>
      </c>
      <c r="K25" t="s">
        <v>50</v>
      </c>
      <c r="L25" t="s">
        <v>50</v>
      </c>
      <c r="M25">
        <v>6</v>
      </c>
      <c r="N25">
        <v>26189205</v>
      </c>
      <c r="O25">
        <v>26189205</v>
      </c>
      <c r="P25" t="s">
        <v>31</v>
      </c>
      <c r="Q25" t="s">
        <v>38</v>
      </c>
      <c r="T25">
        <v>5</v>
      </c>
      <c r="U25">
        <v>78</v>
      </c>
      <c r="W25">
        <v>77</v>
      </c>
      <c r="X25">
        <v>537</v>
      </c>
    </row>
    <row r="26" spans="1:24" x14ac:dyDescent="0.2">
      <c r="A26" t="s">
        <v>1156</v>
      </c>
      <c r="B26" t="s">
        <v>1223</v>
      </c>
      <c r="C26" t="s">
        <v>527</v>
      </c>
      <c r="D26" t="s">
        <v>54</v>
      </c>
      <c r="E26" t="s">
        <v>27</v>
      </c>
      <c r="F26" t="s">
        <v>1224</v>
      </c>
      <c r="G26" t="s">
        <v>29</v>
      </c>
      <c r="I26">
        <v>1</v>
      </c>
      <c r="J26" t="s">
        <v>50</v>
      </c>
      <c r="K26" t="s">
        <v>50</v>
      </c>
      <c r="L26" t="s">
        <v>50</v>
      </c>
      <c r="M26">
        <v>6</v>
      </c>
      <c r="N26">
        <v>26189204</v>
      </c>
      <c r="O26">
        <v>26189204</v>
      </c>
      <c r="P26" t="s">
        <v>32</v>
      </c>
      <c r="Q26" t="s">
        <v>37</v>
      </c>
      <c r="T26">
        <v>25</v>
      </c>
      <c r="U26">
        <v>37</v>
      </c>
      <c r="W26">
        <v>80</v>
      </c>
      <c r="X26">
        <v>698</v>
      </c>
    </row>
    <row r="27" spans="1:24" x14ac:dyDescent="0.2">
      <c r="A27" t="s">
        <v>167</v>
      </c>
      <c r="B27" t="s">
        <v>392</v>
      </c>
      <c r="C27" t="s">
        <v>169</v>
      </c>
      <c r="D27" t="s">
        <v>393</v>
      </c>
      <c r="E27" t="s">
        <v>27</v>
      </c>
      <c r="F27" t="s">
        <v>394</v>
      </c>
      <c r="G27" t="s">
        <v>29</v>
      </c>
      <c r="J27" t="s">
        <v>30</v>
      </c>
      <c r="K27" t="s">
        <v>30</v>
      </c>
      <c r="L27" t="s">
        <v>36</v>
      </c>
      <c r="M27">
        <v>6</v>
      </c>
      <c r="N27">
        <v>26189201</v>
      </c>
      <c r="O27">
        <v>26189201</v>
      </c>
      <c r="P27" t="s">
        <v>37</v>
      </c>
      <c r="Q27" t="s">
        <v>32</v>
      </c>
      <c r="X27">
        <v>47</v>
      </c>
    </row>
    <row r="28" spans="1:24" x14ac:dyDescent="0.2">
      <c r="A28" t="s">
        <v>72</v>
      </c>
      <c r="B28" t="s">
        <v>395</v>
      </c>
      <c r="C28" t="s">
        <v>25</v>
      </c>
      <c r="D28" t="s">
        <v>396</v>
      </c>
      <c r="E28" t="s">
        <v>27</v>
      </c>
      <c r="F28" t="s">
        <v>397</v>
      </c>
      <c r="G28" t="s">
        <v>29</v>
      </c>
      <c r="I28">
        <v>1</v>
      </c>
      <c r="J28" t="s">
        <v>35</v>
      </c>
      <c r="K28" t="s">
        <v>73</v>
      </c>
      <c r="L28" t="s">
        <v>36</v>
      </c>
      <c r="M28">
        <v>6</v>
      </c>
      <c r="N28">
        <v>26189187</v>
      </c>
      <c r="O28">
        <v>26189187</v>
      </c>
      <c r="P28" t="s">
        <v>32</v>
      </c>
      <c r="Q28" t="s">
        <v>37</v>
      </c>
      <c r="U28">
        <v>111</v>
      </c>
      <c r="X28">
        <v>188</v>
      </c>
    </row>
    <row r="29" spans="1:24" x14ac:dyDescent="0.2">
      <c r="A29" t="s">
        <v>1198</v>
      </c>
      <c r="B29" t="s">
        <v>398</v>
      </c>
      <c r="C29" t="s">
        <v>80</v>
      </c>
      <c r="D29" t="s">
        <v>396</v>
      </c>
      <c r="E29" t="s">
        <v>27</v>
      </c>
      <c r="F29" t="s">
        <v>397</v>
      </c>
      <c r="G29" t="s">
        <v>29</v>
      </c>
      <c r="I29">
        <v>1</v>
      </c>
      <c r="J29" t="s">
        <v>30</v>
      </c>
      <c r="K29" t="s">
        <v>30</v>
      </c>
      <c r="L29" t="s">
        <v>1199</v>
      </c>
      <c r="M29">
        <v>6</v>
      </c>
      <c r="N29">
        <v>26189187</v>
      </c>
      <c r="O29">
        <v>26189187</v>
      </c>
      <c r="P29" t="s">
        <v>32</v>
      </c>
      <c r="Q29" t="s">
        <v>37</v>
      </c>
      <c r="T29">
        <v>32</v>
      </c>
      <c r="U29">
        <v>31</v>
      </c>
      <c r="W29">
        <v>41</v>
      </c>
      <c r="X29">
        <v>764</v>
      </c>
    </row>
    <row r="30" spans="1:24" x14ac:dyDescent="0.2">
      <c r="A30" t="s">
        <v>372</v>
      </c>
      <c r="B30" t="s">
        <v>399</v>
      </c>
      <c r="C30" t="s">
        <v>338</v>
      </c>
      <c r="D30" t="s">
        <v>400</v>
      </c>
      <c r="E30" t="s">
        <v>27</v>
      </c>
      <c r="F30" t="s">
        <v>401</v>
      </c>
      <c r="G30" t="s">
        <v>29</v>
      </c>
      <c r="J30" t="s">
        <v>35</v>
      </c>
      <c r="K30" t="s">
        <v>30</v>
      </c>
      <c r="L30" t="s">
        <v>373</v>
      </c>
      <c r="M30">
        <v>6</v>
      </c>
      <c r="N30">
        <v>26189181</v>
      </c>
      <c r="O30">
        <v>26189181</v>
      </c>
      <c r="P30" t="s">
        <v>31</v>
      </c>
      <c r="Q30" t="s">
        <v>38</v>
      </c>
      <c r="X30">
        <v>48</v>
      </c>
    </row>
    <row r="31" spans="1:24" x14ac:dyDescent="0.2">
      <c r="A31" t="s">
        <v>250</v>
      </c>
      <c r="B31" t="s">
        <v>402</v>
      </c>
      <c r="C31" t="s">
        <v>252</v>
      </c>
      <c r="D31" t="s">
        <v>403</v>
      </c>
      <c r="E31" t="s">
        <v>27</v>
      </c>
      <c r="F31" t="s">
        <v>404</v>
      </c>
      <c r="G31" t="s">
        <v>29</v>
      </c>
      <c r="I31">
        <v>1</v>
      </c>
      <c r="J31" t="s">
        <v>35</v>
      </c>
      <c r="K31" t="s">
        <v>30</v>
      </c>
      <c r="L31" t="s">
        <v>36</v>
      </c>
      <c r="M31">
        <v>6</v>
      </c>
      <c r="N31">
        <v>26189177</v>
      </c>
      <c r="O31">
        <v>26189177</v>
      </c>
      <c r="P31" t="s">
        <v>31</v>
      </c>
      <c r="Q31" t="s">
        <v>37</v>
      </c>
      <c r="T31">
        <v>14</v>
      </c>
      <c r="U31">
        <v>37</v>
      </c>
      <c r="X31">
        <v>275</v>
      </c>
    </row>
    <row r="32" spans="1:24" x14ac:dyDescent="0.2">
      <c r="A32" t="s">
        <v>72</v>
      </c>
      <c r="B32" t="s">
        <v>405</v>
      </c>
      <c r="C32" t="s">
        <v>25</v>
      </c>
      <c r="D32" t="s">
        <v>273</v>
      </c>
      <c r="E32" t="s">
        <v>27</v>
      </c>
      <c r="F32" t="s">
        <v>406</v>
      </c>
      <c r="G32" t="s">
        <v>29</v>
      </c>
      <c r="J32" t="s">
        <v>35</v>
      </c>
      <c r="K32" t="s">
        <v>73</v>
      </c>
      <c r="L32" t="s">
        <v>36</v>
      </c>
      <c r="M32">
        <v>6</v>
      </c>
      <c r="N32">
        <v>26189170</v>
      </c>
      <c r="O32">
        <v>26189170</v>
      </c>
      <c r="P32" t="s">
        <v>31</v>
      </c>
      <c r="Q32" t="s">
        <v>37</v>
      </c>
      <c r="U32">
        <v>90</v>
      </c>
      <c r="X32">
        <v>665</v>
      </c>
    </row>
    <row r="33" spans="1:24" x14ac:dyDescent="0.2">
      <c r="A33" t="s">
        <v>372</v>
      </c>
      <c r="B33" t="s">
        <v>407</v>
      </c>
      <c r="C33" t="s">
        <v>338</v>
      </c>
      <c r="D33" t="s">
        <v>275</v>
      </c>
      <c r="E33" t="s">
        <v>27</v>
      </c>
      <c r="F33" t="s">
        <v>408</v>
      </c>
      <c r="G33" t="s">
        <v>29</v>
      </c>
      <c r="J33" t="s">
        <v>35</v>
      </c>
      <c r="K33" t="s">
        <v>30</v>
      </c>
      <c r="L33" t="s">
        <v>373</v>
      </c>
      <c r="M33">
        <v>6</v>
      </c>
      <c r="N33">
        <v>26189162</v>
      </c>
      <c r="O33">
        <v>26189162</v>
      </c>
      <c r="P33" t="s">
        <v>32</v>
      </c>
      <c r="Q33" t="s">
        <v>37</v>
      </c>
      <c r="X33">
        <v>80</v>
      </c>
    </row>
    <row r="34" spans="1:24" x14ac:dyDescent="0.2">
      <c r="A34" t="s">
        <v>76</v>
      </c>
      <c r="B34" t="s">
        <v>409</v>
      </c>
      <c r="C34" t="s">
        <v>77</v>
      </c>
      <c r="D34" t="s">
        <v>410</v>
      </c>
      <c r="E34" t="s">
        <v>27</v>
      </c>
      <c r="F34" t="s">
        <v>411</v>
      </c>
      <c r="G34" t="s">
        <v>29</v>
      </c>
      <c r="J34" t="s">
        <v>30</v>
      </c>
      <c r="K34" t="s">
        <v>30</v>
      </c>
      <c r="L34" t="s">
        <v>79</v>
      </c>
      <c r="M34">
        <v>6</v>
      </c>
      <c r="N34">
        <v>26189162</v>
      </c>
      <c r="O34">
        <v>26189162</v>
      </c>
      <c r="P34" t="s">
        <v>32</v>
      </c>
      <c r="Q34" t="s">
        <v>38</v>
      </c>
      <c r="X34">
        <v>68</v>
      </c>
    </row>
    <row r="35" spans="1:24" x14ac:dyDescent="0.2">
      <c r="A35" t="s">
        <v>33</v>
      </c>
      <c r="B35" t="s">
        <v>412</v>
      </c>
      <c r="C35" t="s">
        <v>34</v>
      </c>
      <c r="D35" t="s">
        <v>413</v>
      </c>
      <c r="E35" t="s">
        <v>27</v>
      </c>
      <c r="F35" t="s">
        <v>414</v>
      </c>
      <c r="G35" t="s">
        <v>29</v>
      </c>
      <c r="J35" t="s">
        <v>35</v>
      </c>
      <c r="K35" t="s">
        <v>30</v>
      </c>
      <c r="L35" t="s">
        <v>36</v>
      </c>
      <c r="M35">
        <v>6</v>
      </c>
      <c r="N35">
        <v>26189159</v>
      </c>
      <c r="O35">
        <v>26189159</v>
      </c>
      <c r="P35" t="s">
        <v>31</v>
      </c>
      <c r="Q35" t="s">
        <v>37</v>
      </c>
      <c r="T35">
        <v>19</v>
      </c>
      <c r="U35">
        <v>67</v>
      </c>
      <c r="W35">
        <v>97</v>
      </c>
      <c r="X35">
        <v>360</v>
      </c>
    </row>
    <row r="36" spans="1:24" x14ac:dyDescent="0.2">
      <c r="A36" t="s">
        <v>1186</v>
      </c>
      <c r="B36" t="s">
        <v>415</v>
      </c>
      <c r="C36" t="s">
        <v>57</v>
      </c>
      <c r="D36" t="s">
        <v>170</v>
      </c>
      <c r="E36" t="s">
        <v>27</v>
      </c>
      <c r="F36" t="s">
        <v>416</v>
      </c>
      <c r="G36" t="s">
        <v>29</v>
      </c>
      <c r="J36" t="s">
        <v>125</v>
      </c>
      <c r="K36" t="s">
        <v>30</v>
      </c>
      <c r="L36" t="s">
        <v>36</v>
      </c>
      <c r="M36">
        <v>6</v>
      </c>
      <c r="N36">
        <v>26189157</v>
      </c>
      <c r="O36">
        <v>26189157</v>
      </c>
      <c r="P36" t="s">
        <v>32</v>
      </c>
      <c r="Q36" t="s">
        <v>37</v>
      </c>
      <c r="U36">
        <v>60</v>
      </c>
      <c r="X36">
        <v>40</v>
      </c>
    </row>
    <row r="37" spans="1:24" x14ac:dyDescent="0.2">
      <c r="A37" t="s">
        <v>417</v>
      </c>
      <c r="B37" t="s">
        <v>418</v>
      </c>
      <c r="C37" t="s">
        <v>338</v>
      </c>
      <c r="D37" t="s">
        <v>288</v>
      </c>
      <c r="E37" t="s">
        <v>27</v>
      </c>
      <c r="F37" t="s">
        <v>419</v>
      </c>
      <c r="G37" t="s">
        <v>29</v>
      </c>
      <c r="J37" t="s">
        <v>30</v>
      </c>
      <c r="K37" t="s">
        <v>30</v>
      </c>
      <c r="L37" t="s">
        <v>420</v>
      </c>
      <c r="M37">
        <v>6</v>
      </c>
      <c r="N37">
        <v>26189153</v>
      </c>
      <c r="O37">
        <v>26189153</v>
      </c>
      <c r="P37" t="s">
        <v>37</v>
      </c>
      <c r="Q37" t="s">
        <v>32</v>
      </c>
      <c r="X37">
        <v>54</v>
      </c>
    </row>
    <row r="38" spans="1:24" x14ac:dyDescent="0.2">
      <c r="A38" t="s">
        <v>312</v>
      </c>
      <c r="B38" t="s">
        <v>421</v>
      </c>
      <c r="C38" t="s">
        <v>25</v>
      </c>
      <c r="D38" t="s">
        <v>422</v>
      </c>
      <c r="E38" t="s">
        <v>27</v>
      </c>
      <c r="F38" t="s">
        <v>423</v>
      </c>
      <c r="G38" t="s">
        <v>29</v>
      </c>
      <c r="I38">
        <v>2</v>
      </c>
      <c r="J38" t="s">
        <v>30</v>
      </c>
      <c r="K38" t="s">
        <v>30</v>
      </c>
      <c r="L38" t="s">
        <v>315</v>
      </c>
      <c r="M38">
        <v>6</v>
      </c>
      <c r="N38">
        <v>26189145</v>
      </c>
      <c r="O38">
        <v>26189145</v>
      </c>
      <c r="P38" t="s">
        <v>31</v>
      </c>
      <c r="Q38" t="s">
        <v>38</v>
      </c>
      <c r="X38">
        <v>147</v>
      </c>
    </row>
    <row r="39" spans="1:24" x14ac:dyDescent="0.2">
      <c r="A39" t="s">
        <v>1198</v>
      </c>
      <c r="B39" t="s">
        <v>424</v>
      </c>
      <c r="C39" t="s">
        <v>117</v>
      </c>
      <c r="D39" t="s">
        <v>294</v>
      </c>
      <c r="E39" t="s">
        <v>27</v>
      </c>
      <c r="F39" t="s">
        <v>425</v>
      </c>
      <c r="G39" t="s">
        <v>29</v>
      </c>
      <c r="J39" t="s">
        <v>30</v>
      </c>
      <c r="K39" t="s">
        <v>30</v>
      </c>
      <c r="L39" t="s">
        <v>1199</v>
      </c>
      <c r="M39">
        <v>6</v>
      </c>
      <c r="N39">
        <v>26189135</v>
      </c>
      <c r="O39">
        <v>26189135</v>
      </c>
      <c r="P39" t="s">
        <v>31</v>
      </c>
      <c r="Q39" t="s">
        <v>37</v>
      </c>
      <c r="T39">
        <v>12</v>
      </c>
      <c r="U39">
        <v>50</v>
      </c>
      <c r="W39">
        <v>69</v>
      </c>
      <c r="X39">
        <v>383</v>
      </c>
    </row>
    <row r="40" spans="1:24" x14ac:dyDescent="0.2">
      <c r="A40" t="s">
        <v>426</v>
      </c>
      <c r="B40" t="s">
        <v>427</v>
      </c>
      <c r="C40" t="s">
        <v>290</v>
      </c>
      <c r="D40" t="s">
        <v>428</v>
      </c>
      <c r="E40" t="s">
        <v>27</v>
      </c>
      <c r="F40" t="s">
        <v>394</v>
      </c>
      <c r="G40" t="s">
        <v>29</v>
      </c>
      <c r="J40" t="s">
        <v>30</v>
      </c>
      <c r="K40" t="s">
        <v>41</v>
      </c>
      <c r="L40" t="s">
        <v>429</v>
      </c>
      <c r="M40">
        <v>6</v>
      </c>
      <c r="N40">
        <v>26189132</v>
      </c>
      <c r="O40">
        <v>26189132</v>
      </c>
      <c r="P40" t="s">
        <v>37</v>
      </c>
      <c r="Q40" t="s">
        <v>38</v>
      </c>
      <c r="T40">
        <v>52</v>
      </c>
      <c r="U40">
        <v>126</v>
      </c>
      <c r="W40">
        <v>75</v>
      </c>
      <c r="X40">
        <v>20</v>
      </c>
    </row>
    <row r="41" spans="1:24" x14ac:dyDescent="0.2">
      <c r="A41" t="s">
        <v>426</v>
      </c>
      <c r="B41" t="s">
        <v>430</v>
      </c>
      <c r="C41" t="s">
        <v>290</v>
      </c>
      <c r="D41" t="s">
        <v>428</v>
      </c>
      <c r="E41" t="s">
        <v>27</v>
      </c>
      <c r="F41" t="s">
        <v>394</v>
      </c>
      <c r="G41" t="s">
        <v>29</v>
      </c>
      <c r="J41" t="s">
        <v>30</v>
      </c>
      <c r="K41" t="s">
        <v>41</v>
      </c>
      <c r="L41" t="s">
        <v>429</v>
      </c>
      <c r="M41">
        <v>6</v>
      </c>
      <c r="N41">
        <v>26189132</v>
      </c>
      <c r="O41">
        <v>26189132</v>
      </c>
      <c r="P41" t="s">
        <v>37</v>
      </c>
      <c r="Q41" t="s">
        <v>38</v>
      </c>
      <c r="T41">
        <v>45</v>
      </c>
      <c r="U41">
        <v>59</v>
      </c>
      <c r="W41">
        <v>75</v>
      </c>
      <c r="X41">
        <v>23</v>
      </c>
    </row>
    <row r="42" spans="1:24" x14ac:dyDescent="0.2">
      <c r="A42" t="s">
        <v>145</v>
      </c>
      <c r="B42" t="s">
        <v>431</v>
      </c>
      <c r="C42" t="s">
        <v>147</v>
      </c>
      <c r="D42" t="s">
        <v>432</v>
      </c>
      <c r="E42" t="s">
        <v>27</v>
      </c>
      <c r="F42" t="s">
        <v>433</v>
      </c>
      <c r="G42" t="s">
        <v>29</v>
      </c>
      <c r="J42" t="s">
        <v>35</v>
      </c>
      <c r="K42" t="s">
        <v>41</v>
      </c>
      <c r="L42" t="s">
        <v>94</v>
      </c>
      <c r="M42">
        <v>6</v>
      </c>
      <c r="N42">
        <v>26189115</v>
      </c>
      <c r="O42">
        <v>26189115</v>
      </c>
      <c r="P42" t="s">
        <v>31</v>
      </c>
      <c r="Q42" t="s">
        <v>38</v>
      </c>
      <c r="T42">
        <v>31</v>
      </c>
      <c r="U42">
        <v>126</v>
      </c>
      <c r="W42">
        <v>92</v>
      </c>
      <c r="X42">
        <v>2598</v>
      </c>
    </row>
    <row r="43" spans="1:24" x14ac:dyDescent="0.2">
      <c r="A43" t="s">
        <v>72</v>
      </c>
      <c r="B43" t="s">
        <v>434</v>
      </c>
      <c r="C43" t="s">
        <v>25</v>
      </c>
      <c r="D43" t="s">
        <v>435</v>
      </c>
      <c r="E43" t="s">
        <v>27</v>
      </c>
      <c r="F43" t="s">
        <v>436</v>
      </c>
      <c r="G43" t="s">
        <v>29</v>
      </c>
      <c r="J43" t="s">
        <v>35</v>
      </c>
      <c r="K43" t="s">
        <v>73</v>
      </c>
      <c r="L43" t="s">
        <v>36</v>
      </c>
      <c r="M43">
        <v>6</v>
      </c>
      <c r="N43">
        <v>26189115</v>
      </c>
      <c r="O43">
        <v>26189115</v>
      </c>
      <c r="P43" t="s">
        <v>31</v>
      </c>
      <c r="Q43" t="s">
        <v>32</v>
      </c>
      <c r="U43">
        <v>26</v>
      </c>
      <c r="X43">
        <v>588</v>
      </c>
    </row>
    <row r="44" spans="1:24" x14ac:dyDescent="0.2">
      <c r="A44" t="s">
        <v>437</v>
      </c>
      <c r="B44" t="s">
        <v>438</v>
      </c>
      <c r="C44" t="s">
        <v>123</v>
      </c>
      <c r="D44" t="s">
        <v>439</v>
      </c>
      <c r="E44" t="s">
        <v>27</v>
      </c>
      <c r="F44" t="s">
        <v>440</v>
      </c>
      <c r="G44" t="s">
        <v>29</v>
      </c>
      <c r="I44">
        <v>3</v>
      </c>
      <c r="J44" t="s">
        <v>30</v>
      </c>
      <c r="K44" t="s">
        <v>30</v>
      </c>
      <c r="L44" t="s">
        <v>441</v>
      </c>
      <c r="M44">
        <v>6</v>
      </c>
      <c r="N44">
        <v>26189100</v>
      </c>
      <c r="O44">
        <v>26189100</v>
      </c>
      <c r="P44" t="s">
        <v>31</v>
      </c>
      <c r="Q44" t="s">
        <v>38</v>
      </c>
      <c r="X44">
        <v>620</v>
      </c>
    </row>
    <row r="45" spans="1:24" x14ac:dyDescent="0.2">
      <c r="A45" t="s">
        <v>47</v>
      </c>
      <c r="B45" t="s">
        <v>442</v>
      </c>
      <c r="C45" t="s">
        <v>51</v>
      </c>
      <c r="D45" t="s">
        <v>439</v>
      </c>
      <c r="E45" t="s">
        <v>27</v>
      </c>
      <c r="F45" t="s">
        <v>440</v>
      </c>
      <c r="G45" t="s">
        <v>29</v>
      </c>
      <c r="I45">
        <v>3</v>
      </c>
      <c r="J45" t="s">
        <v>50</v>
      </c>
      <c r="K45" t="s">
        <v>50</v>
      </c>
      <c r="L45" t="s">
        <v>50</v>
      </c>
      <c r="M45">
        <v>6</v>
      </c>
      <c r="N45">
        <v>26189100</v>
      </c>
      <c r="O45">
        <v>26189100</v>
      </c>
      <c r="P45" t="s">
        <v>31</v>
      </c>
      <c r="Q45" t="s">
        <v>38</v>
      </c>
      <c r="T45">
        <v>48</v>
      </c>
      <c r="U45">
        <v>146</v>
      </c>
      <c r="W45">
        <v>87</v>
      </c>
      <c r="X45">
        <v>115</v>
      </c>
    </row>
    <row r="46" spans="1:24" x14ac:dyDescent="0.2">
      <c r="A46" t="s">
        <v>1194</v>
      </c>
      <c r="B46" t="s">
        <v>1225</v>
      </c>
      <c r="C46" t="s">
        <v>106</v>
      </c>
      <c r="D46" t="s">
        <v>1226</v>
      </c>
      <c r="E46" t="s">
        <v>27</v>
      </c>
      <c r="F46" t="s">
        <v>394</v>
      </c>
      <c r="G46" t="s">
        <v>29</v>
      </c>
      <c r="J46" t="s">
        <v>50</v>
      </c>
      <c r="K46" t="s">
        <v>50</v>
      </c>
      <c r="L46" t="s">
        <v>50</v>
      </c>
      <c r="M46">
        <v>6</v>
      </c>
      <c r="N46">
        <v>26189097</v>
      </c>
      <c r="O46">
        <v>26189097</v>
      </c>
      <c r="P46" t="s">
        <v>31</v>
      </c>
      <c r="Q46" t="s">
        <v>32</v>
      </c>
      <c r="T46">
        <v>21</v>
      </c>
      <c r="U46">
        <v>122</v>
      </c>
      <c r="W46">
        <v>107</v>
      </c>
      <c r="X46">
        <v>615</v>
      </c>
    </row>
    <row r="47" spans="1:24" x14ac:dyDescent="0.2">
      <c r="A47" t="s">
        <v>443</v>
      </c>
      <c r="B47" t="s">
        <v>444</v>
      </c>
      <c r="C47" t="s">
        <v>252</v>
      </c>
      <c r="D47" t="s">
        <v>445</v>
      </c>
      <c r="E47" t="s">
        <v>27</v>
      </c>
      <c r="F47" t="s">
        <v>446</v>
      </c>
      <c r="G47" t="s">
        <v>29</v>
      </c>
      <c r="I47">
        <v>3</v>
      </c>
      <c r="J47" t="s">
        <v>30</v>
      </c>
      <c r="K47" t="s">
        <v>30</v>
      </c>
      <c r="L47" t="s">
        <v>36</v>
      </c>
      <c r="M47">
        <v>6</v>
      </c>
      <c r="N47">
        <v>26189085</v>
      </c>
      <c r="O47">
        <v>26189085</v>
      </c>
      <c r="P47" t="s">
        <v>38</v>
      </c>
      <c r="Q47" t="s">
        <v>31</v>
      </c>
      <c r="X47">
        <v>539</v>
      </c>
    </row>
    <row r="48" spans="1:24" x14ac:dyDescent="0.2">
      <c r="A48" t="s">
        <v>156</v>
      </c>
      <c r="B48" t="s">
        <v>447</v>
      </c>
      <c r="C48" t="s">
        <v>158</v>
      </c>
      <c r="D48" t="s">
        <v>448</v>
      </c>
      <c r="E48" t="s">
        <v>27</v>
      </c>
      <c r="F48" t="s">
        <v>449</v>
      </c>
      <c r="G48" t="s">
        <v>29</v>
      </c>
      <c r="I48">
        <v>1</v>
      </c>
      <c r="J48" t="s">
        <v>35</v>
      </c>
      <c r="K48" t="s">
        <v>30</v>
      </c>
      <c r="L48" t="s">
        <v>36</v>
      </c>
      <c r="M48">
        <v>6</v>
      </c>
      <c r="N48">
        <v>26189082</v>
      </c>
      <c r="O48">
        <v>26189082</v>
      </c>
      <c r="P48" t="s">
        <v>31</v>
      </c>
      <c r="Q48" t="s">
        <v>38</v>
      </c>
      <c r="U48">
        <v>85</v>
      </c>
      <c r="X48">
        <v>96</v>
      </c>
    </row>
    <row r="49" spans="1:26" x14ac:dyDescent="0.2">
      <c r="A49" t="s">
        <v>33</v>
      </c>
      <c r="B49" t="s">
        <v>450</v>
      </c>
      <c r="C49" t="s">
        <v>34</v>
      </c>
      <c r="D49" t="s">
        <v>451</v>
      </c>
      <c r="E49" t="s">
        <v>27</v>
      </c>
      <c r="F49" t="s">
        <v>452</v>
      </c>
      <c r="G49" t="s">
        <v>29</v>
      </c>
      <c r="I49">
        <v>1</v>
      </c>
      <c r="J49" t="s">
        <v>35</v>
      </c>
      <c r="K49" t="s">
        <v>30</v>
      </c>
      <c r="L49" t="s">
        <v>36</v>
      </c>
      <c r="M49">
        <v>6</v>
      </c>
      <c r="N49">
        <v>26189072</v>
      </c>
      <c r="O49">
        <v>26189072</v>
      </c>
      <c r="P49" t="s">
        <v>38</v>
      </c>
      <c r="Q49" t="s">
        <v>37</v>
      </c>
      <c r="T49">
        <v>46</v>
      </c>
      <c r="U49">
        <v>94</v>
      </c>
      <c r="W49">
        <v>146</v>
      </c>
      <c r="X49">
        <v>346</v>
      </c>
    </row>
    <row r="50" spans="1:26" x14ac:dyDescent="0.2">
      <c r="A50" t="s">
        <v>356</v>
      </c>
      <c r="B50" t="s">
        <v>453</v>
      </c>
      <c r="C50" t="s">
        <v>358</v>
      </c>
      <c r="D50" t="s">
        <v>454</v>
      </c>
      <c r="E50" t="s">
        <v>27</v>
      </c>
      <c r="F50" t="s">
        <v>455</v>
      </c>
      <c r="G50" t="s">
        <v>29</v>
      </c>
      <c r="I50">
        <v>1</v>
      </c>
      <c r="J50" t="s">
        <v>35</v>
      </c>
      <c r="K50" t="s">
        <v>41</v>
      </c>
      <c r="L50" t="s">
        <v>68</v>
      </c>
      <c r="M50">
        <v>6</v>
      </c>
      <c r="N50">
        <v>26189066</v>
      </c>
      <c r="O50">
        <v>26189066</v>
      </c>
      <c r="P50" t="s">
        <v>38</v>
      </c>
      <c r="Q50" t="s">
        <v>31</v>
      </c>
      <c r="T50">
        <v>19</v>
      </c>
      <c r="U50">
        <v>25</v>
      </c>
      <c r="W50">
        <v>52</v>
      </c>
      <c r="X50">
        <v>8228</v>
      </c>
    </row>
    <row r="51" spans="1:26" x14ac:dyDescent="0.2">
      <c r="A51" t="s">
        <v>33</v>
      </c>
      <c r="B51" t="s">
        <v>456</v>
      </c>
      <c r="C51" t="s">
        <v>106</v>
      </c>
      <c r="D51" t="s">
        <v>457</v>
      </c>
      <c r="E51" t="s">
        <v>27</v>
      </c>
      <c r="F51" t="s">
        <v>458</v>
      </c>
      <c r="G51" t="s">
        <v>29</v>
      </c>
      <c r="I51">
        <v>1</v>
      </c>
      <c r="J51" t="s">
        <v>35</v>
      </c>
      <c r="K51" t="s">
        <v>30</v>
      </c>
      <c r="L51" t="s">
        <v>36</v>
      </c>
      <c r="M51">
        <v>6</v>
      </c>
      <c r="N51">
        <v>26189058</v>
      </c>
      <c r="O51">
        <v>26189058</v>
      </c>
      <c r="P51" t="s">
        <v>38</v>
      </c>
      <c r="Q51" t="s">
        <v>31</v>
      </c>
      <c r="T51">
        <v>23</v>
      </c>
      <c r="U51">
        <v>87</v>
      </c>
      <c r="W51">
        <v>124</v>
      </c>
      <c r="X51">
        <v>330</v>
      </c>
    </row>
    <row r="52" spans="1:26" x14ac:dyDescent="0.2">
      <c r="A52" t="s">
        <v>47</v>
      </c>
      <c r="B52" t="s">
        <v>459</v>
      </c>
      <c r="C52" t="s">
        <v>51</v>
      </c>
      <c r="D52" t="s">
        <v>460</v>
      </c>
      <c r="E52" t="s">
        <v>27</v>
      </c>
      <c r="F52" t="s">
        <v>461</v>
      </c>
      <c r="G52" t="s">
        <v>29</v>
      </c>
      <c r="I52">
        <v>1</v>
      </c>
      <c r="J52" t="s">
        <v>50</v>
      </c>
      <c r="K52" t="s">
        <v>50</v>
      </c>
      <c r="L52" t="s">
        <v>50</v>
      </c>
      <c r="M52">
        <v>6</v>
      </c>
      <c r="N52">
        <v>26189054</v>
      </c>
      <c r="O52">
        <v>26189054</v>
      </c>
      <c r="P52" t="s">
        <v>32</v>
      </c>
      <c r="Q52" t="s">
        <v>38</v>
      </c>
      <c r="T52">
        <v>19</v>
      </c>
      <c r="U52">
        <v>57</v>
      </c>
      <c r="V52">
        <v>1</v>
      </c>
      <c r="W52">
        <v>65</v>
      </c>
      <c r="X52">
        <v>3209</v>
      </c>
    </row>
    <row r="53" spans="1:26" x14ac:dyDescent="0.2">
      <c r="A53" t="s">
        <v>47</v>
      </c>
      <c r="B53" t="s">
        <v>462</v>
      </c>
      <c r="C53" t="s">
        <v>49</v>
      </c>
      <c r="D53" t="s">
        <v>463</v>
      </c>
      <c r="E53" t="s">
        <v>27</v>
      </c>
      <c r="F53" t="s">
        <v>464</v>
      </c>
      <c r="G53" t="s">
        <v>29</v>
      </c>
      <c r="I53">
        <v>1</v>
      </c>
      <c r="J53" t="s">
        <v>50</v>
      </c>
      <c r="K53" t="s">
        <v>50</v>
      </c>
      <c r="L53" t="s">
        <v>50</v>
      </c>
      <c r="M53">
        <v>6</v>
      </c>
      <c r="N53">
        <v>26189055</v>
      </c>
      <c r="O53">
        <v>26189055</v>
      </c>
      <c r="P53" t="s">
        <v>31</v>
      </c>
      <c r="Q53" t="s">
        <v>38</v>
      </c>
      <c r="T53">
        <v>11</v>
      </c>
      <c r="U53">
        <v>76</v>
      </c>
      <c r="W53">
        <v>65</v>
      </c>
      <c r="X53">
        <v>1215</v>
      </c>
    </row>
    <row r="54" spans="1:26" x14ac:dyDescent="0.2">
      <c r="A54" t="s">
        <v>1194</v>
      </c>
      <c r="B54" t="s">
        <v>1227</v>
      </c>
      <c r="C54" t="s">
        <v>106</v>
      </c>
      <c r="D54" t="s">
        <v>463</v>
      </c>
      <c r="E54" t="s">
        <v>27</v>
      </c>
      <c r="F54" t="s">
        <v>464</v>
      </c>
      <c r="G54" t="s">
        <v>29</v>
      </c>
      <c r="I54">
        <v>1</v>
      </c>
      <c r="J54" t="s">
        <v>50</v>
      </c>
      <c r="K54" t="s">
        <v>50</v>
      </c>
      <c r="L54" t="s">
        <v>50</v>
      </c>
      <c r="M54">
        <v>6</v>
      </c>
      <c r="N54">
        <v>26189055</v>
      </c>
      <c r="O54">
        <v>26189055</v>
      </c>
      <c r="P54" t="s">
        <v>31</v>
      </c>
      <c r="Q54" t="s">
        <v>38</v>
      </c>
      <c r="T54">
        <v>24</v>
      </c>
      <c r="U54">
        <v>89</v>
      </c>
      <c r="W54">
        <v>118</v>
      </c>
      <c r="X54">
        <v>468</v>
      </c>
    </row>
    <row r="55" spans="1:26" x14ac:dyDescent="0.2">
      <c r="A55" t="s">
        <v>33</v>
      </c>
      <c r="B55" t="s">
        <v>465</v>
      </c>
      <c r="C55" t="s">
        <v>106</v>
      </c>
      <c r="D55" t="s">
        <v>466</v>
      </c>
      <c r="E55" t="s">
        <v>27</v>
      </c>
      <c r="F55" t="s">
        <v>467</v>
      </c>
      <c r="G55" t="s">
        <v>29</v>
      </c>
      <c r="J55" t="s">
        <v>35</v>
      </c>
      <c r="K55" t="s">
        <v>30</v>
      </c>
      <c r="L55" t="s">
        <v>36</v>
      </c>
      <c r="M55">
        <v>6</v>
      </c>
      <c r="N55">
        <v>26189028</v>
      </c>
      <c r="O55">
        <v>26189028</v>
      </c>
      <c r="P55" t="s">
        <v>32</v>
      </c>
      <c r="Q55" t="s">
        <v>38</v>
      </c>
      <c r="T55">
        <v>49</v>
      </c>
      <c r="U55">
        <v>65</v>
      </c>
      <c r="W55">
        <v>84</v>
      </c>
      <c r="X55">
        <v>204</v>
      </c>
    </row>
    <row r="56" spans="1:26" x14ac:dyDescent="0.2">
      <c r="A56" t="s">
        <v>468</v>
      </c>
      <c r="B56" t="s">
        <v>469</v>
      </c>
      <c r="C56" t="s">
        <v>470</v>
      </c>
      <c r="D56" t="s">
        <v>471</v>
      </c>
      <c r="E56" t="s">
        <v>27</v>
      </c>
      <c r="F56" t="s">
        <v>472</v>
      </c>
      <c r="G56" t="s">
        <v>29</v>
      </c>
      <c r="J56" t="s">
        <v>35</v>
      </c>
      <c r="K56" t="s">
        <v>30</v>
      </c>
      <c r="L56" t="s">
        <v>36</v>
      </c>
      <c r="M56">
        <v>6</v>
      </c>
      <c r="N56">
        <v>26189021</v>
      </c>
      <c r="O56">
        <v>26189021</v>
      </c>
      <c r="P56" t="s">
        <v>31</v>
      </c>
      <c r="Q56" t="s">
        <v>38</v>
      </c>
      <c r="T56">
        <v>11</v>
      </c>
      <c r="U56">
        <v>46</v>
      </c>
      <c r="X56">
        <v>50</v>
      </c>
    </row>
    <row r="57" spans="1:26" x14ac:dyDescent="0.2">
      <c r="A57" t="s">
        <v>56</v>
      </c>
      <c r="B57" t="s">
        <v>473</v>
      </c>
      <c r="C57" t="s">
        <v>57</v>
      </c>
      <c r="D57" t="s">
        <v>474</v>
      </c>
      <c r="E57" t="s">
        <v>27</v>
      </c>
      <c r="F57" t="s">
        <v>475</v>
      </c>
      <c r="G57" t="s">
        <v>29</v>
      </c>
      <c r="J57" t="s">
        <v>35</v>
      </c>
      <c r="K57" t="s">
        <v>30</v>
      </c>
      <c r="L57" t="s">
        <v>36</v>
      </c>
      <c r="M57">
        <v>6</v>
      </c>
      <c r="N57">
        <v>26189018</v>
      </c>
      <c r="O57">
        <v>26189018</v>
      </c>
      <c r="P57" t="s">
        <v>31</v>
      </c>
      <c r="Q57" t="s">
        <v>37</v>
      </c>
      <c r="T57">
        <v>7</v>
      </c>
      <c r="U57">
        <v>40</v>
      </c>
      <c r="X57">
        <v>315</v>
      </c>
    </row>
    <row r="58" spans="1:26" x14ac:dyDescent="0.2">
      <c r="A58" t="s">
        <v>476</v>
      </c>
      <c r="B58" t="s">
        <v>477</v>
      </c>
      <c r="C58" t="s">
        <v>478</v>
      </c>
      <c r="D58" t="s">
        <v>479</v>
      </c>
      <c r="E58" t="s">
        <v>27</v>
      </c>
      <c r="F58" t="s">
        <v>480</v>
      </c>
      <c r="G58" t="s">
        <v>29</v>
      </c>
      <c r="I58">
        <v>1</v>
      </c>
      <c r="J58" t="s">
        <v>35</v>
      </c>
      <c r="K58" t="s">
        <v>41</v>
      </c>
      <c r="L58" t="s">
        <v>94</v>
      </c>
      <c r="M58">
        <v>6</v>
      </c>
      <c r="N58">
        <v>26189010</v>
      </c>
      <c r="O58">
        <v>26189010</v>
      </c>
      <c r="P58" t="s">
        <v>37</v>
      </c>
      <c r="Q58" t="s">
        <v>31</v>
      </c>
      <c r="T58">
        <v>71</v>
      </c>
      <c r="U58">
        <v>81</v>
      </c>
      <c r="W58">
        <v>163</v>
      </c>
      <c r="X58">
        <v>566</v>
      </c>
    </row>
    <row r="59" spans="1:26" x14ac:dyDescent="0.2">
      <c r="A59" t="s">
        <v>47</v>
      </c>
      <c r="B59" t="s">
        <v>481</v>
      </c>
      <c r="C59" t="s">
        <v>51</v>
      </c>
      <c r="D59" t="s">
        <v>482</v>
      </c>
      <c r="E59" t="s">
        <v>27</v>
      </c>
      <c r="F59" t="s">
        <v>483</v>
      </c>
      <c r="G59" t="s">
        <v>29</v>
      </c>
      <c r="I59">
        <v>1</v>
      </c>
      <c r="J59" t="s">
        <v>50</v>
      </c>
      <c r="K59" t="s">
        <v>50</v>
      </c>
      <c r="L59" t="s">
        <v>50</v>
      </c>
      <c r="M59">
        <v>6</v>
      </c>
      <c r="N59">
        <v>26189010</v>
      </c>
      <c r="O59">
        <v>26189010</v>
      </c>
      <c r="P59" t="s">
        <v>37</v>
      </c>
      <c r="Q59" t="s">
        <v>32</v>
      </c>
      <c r="T59">
        <v>80</v>
      </c>
      <c r="U59">
        <v>127</v>
      </c>
      <c r="W59">
        <v>200</v>
      </c>
      <c r="X59">
        <v>145</v>
      </c>
    </row>
    <row r="60" spans="1:26" x14ac:dyDescent="0.2">
      <c r="A60" t="s">
        <v>115</v>
      </c>
      <c r="B60" t="s">
        <v>485</v>
      </c>
      <c r="C60" t="s">
        <v>80</v>
      </c>
      <c r="D60" t="s">
        <v>324</v>
      </c>
      <c r="E60" t="s">
        <v>27</v>
      </c>
      <c r="F60" t="s">
        <v>486</v>
      </c>
      <c r="G60" t="s">
        <v>29</v>
      </c>
      <c r="J60" t="s">
        <v>35</v>
      </c>
      <c r="K60" t="s">
        <v>74</v>
      </c>
      <c r="L60" t="s">
        <v>36</v>
      </c>
      <c r="M60">
        <v>6</v>
      </c>
      <c r="N60">
        <v>26189002</v>
      </c>
      <c r="O60">
        <v>26189002</v>
      </c>
      <c r="P60" t="s">
        <v>32</v>
      </c>
      <c r="Q60" t="s">
        <v>38</v>
      </c>
      <c r="X60">
        <v>762</v>
      </c>
    </row>
    <row r="61" spans="1:26" x14ac:dyDescent="0.2">
      <c r="A61" t="s">
        <v>33</v>
      </c>
      <c r="B61" t="s">
        <v>487</v>
      </c>
      <c r="C61" t="s">
        <v>106</v>
      </c>
      <c r="D61" t="s">
        <v>488</v>
      </c>
      <c r="E61" t="s">
        <v>27</v>
      </c>
      <c r="F61" t="s">
        <v>489</v>
      </c>
      <c r="G61" t="s">
        <v>29</v>
      </c>
      <c r="J61" t="s">
        <v>35</v>
      </c>
      <c r="K61" t="s">
        <v>30</v>
      </c>
      <c r="L61" t="s">
        <v>36</v>
      </c>
      <c r="M61">
        <v>6</v>
      </c>
      <c r="N61">
        <v>26189001</v>
      </c>
      <c r="O61">
        <v>26189001</v>
      </c>
      <c r="P61" t="s">
        <v>31</v>
      </c>
      <c r="Q61" t="s">
        <v>37</v>
      </c>
      <c r="T61">
        <v>23</v>
      </c>
      <c r="U61">
        <v>81</v>
      </c>
      <c r="W61">
        <v>88</v>
      </c>
      <c r="X61">
        <v>1145</v>
      </c>
    </row>
    <row r="62" spans="1:26" x14ac:dyDescent="0.2">
      <c r="A62" t="s">
        <v>1153</v>
      </c>
      <c r="B62" t="s">
        <v>1228</v>
      </c>
      <c r="C62" t="s">
        <v>746</v>
      </c>
      <c r="D62" t="s">
        <v>1229</v>
      </c>
      <c r="E62" t="s">
        <v>27</v>
      </c>
      <c r="F62" t="s">
        <v>1230</v>
      </c>
      <c r="G62" t="s">
        <v>29</v>
      </c>
      <c r="J62" t="s">
        <v>50</v>
      </c>
      <c r="K62" t="s">
        <v>50</v>
      </c>
      <c r="L62" t="s">
        <v>50</v>
      </c>
      <c r="M62">
        <v>6</v>
      </c>
      <c r="N62">
        <v>26189001</v>
      </c>
      <c r="O62">
        <v>26189001</v>
      </c>
      <c r="P62" t="s">
        <v>31</v>
      </c>
      <c r="Q62" t="s">
        <v>32</v>
      </c>
      <c r="T62">
        <v>6</v>
      </c>
      <c r="U62">
        <v>73</v>
      </c>
      <c r="W62">
        <v>65</v>
      </c>
      <c r="X62">
        <v>141</v>
      </c>
    </row>
    <row r="63" spans="1:26" x14ac:dyDescent="0.2">
      <c r="A63" t="s">
        <v>52</v>
      </c>
      <c r="B63" t="s">
        <v>490</v>
      </c>
      <c r="C63" t="s">
        <v>53</v>
      </c>
      <c r="D63" t="s">
        <v>78</v>
      </c>
      <c r="E63" t="s">
        <v>27</v>
      </c>
      <c r="F63" t="s">
        <v>491</v>
      </c>
      <c r="G63" t="s">
        <v>29</v>
      </c>
      <c r="J63" t="s">
        <v>30</v>
      </c>
      <c r="K63" t="s">
        <v>30</v>
      </c>
      <c r="L63" t="s">
        <v>55</v>
      </c>
      <c r="M63">
        <v>6</v>
      </c>
      <c r="N63">
        <v>26188997</v>
      </c>
      <c r="O63">
        <v>26188997</v>
      </c>
      <c r="P63" t="s">
        <v>31</v>
      </c>
      <c r="Q63" t="s">
        <v>38</v>
      </c>
      <c r="X63">
        <v>493</v>
      </c>
    </row>
    <row r="64" spans="1:26" s="15" customFormat="1" x14ac:dyDescent="0.2">
      <c r="A64" s="15" t="s">
        <v>1231</v>
      </c>
      <c r="B64" s="15" t="s">
        <v>1640</v>
      </c>
      <c r="C64" s="15" t="s">
        <v>45</v>
      </c>
      <c r="D64" s="15" t="s">
        <v>362</v>
      </c>
      <c r="E64" s="15" t="s">
        <v>27</v>
      </c>
      <c r="F64" s="15" t="s">
        <v>363</v>
      </c>
      <c r="G64" s="15" t="s">
        <v>29</v>
      </c>
      <c r="H64" s="15" t="s">
        <v>1233</v>
      </c>
      <c r="I64" s="15">
        <v>1</v>
      </c>
      <c r="J64" s="15" t="s">
        <v>35</v>
      </c>
      <c r="K64" s="15" t="s">
        <v>41</v>
      </c>
      <c r="L64" s="15" t="s">
        <v>36</v>
      </c>
      <c r="M64" s="15">
        <v>6</v>
      </c>
      <c r="N64" s="15">
        <v>26189262</v>
      </c>
      <c r="O64" s="15">
        <v>26189262</v>
      </c>
      <c r="P64" s="15" t="s">
        <v>31</v>
      </c>
      <c r="Q64" s="15" t="s">
        <v>38</v>
      </c>
      <c r="R64" s="15">
        <v>0.34</v>
      </c>
      <c r="T64" s="15">
        <v>38</v>
      </c>
      <c r="U64" s="15">
        <v>74</v>
      </c>
      <c r="X64" s="15">
        <v>950</v>
      </c>
      <c r="Y64" s="16">
        <v>43466</v>
      </c>
      <c r="Z64" s="15" t="s">
        <v>1641</v>
      </c>
    </row>
    <row r="65" spans="1:26" s="15" customFormat="1" x14ac:dyDescent="0.2">
      <c r="A65" s="15" t="s">
        <v>1587</v>
      </c>
      <c r="B65" s="15" t="s">
        <v>1642</v>
      </c>
      <c r="C65" s="15" t="s">
        <v>1589</v>
      </c>
      <c r="D65" s="15" t="s">
        <v>1643</v>
      </c>
      <c r="E65" s="15" t="s">
        <v>27</v>
      </c>
      <c r="F65" s="15" t="s">
        <v>1644</v>
      </c>
      <c r="G65" s="15" t="s">
        <v>29</v>
      </c>
      <c r="J65" s="15" t="s">
        <v>35</v>
      </c>
      <c r="K65" s="15" t="s">
        <v>30</v>
      </c>
      <c r="L65" s="15" t="s">
        <v>1294</v>
      </c>
      <c r="M65" s="15">
        <v>6</v>
      </c>
      <c r="N65" s="15">
        <v>26189225</v>
      </c>
      <c r="O65" s="15">
        <v>26189225</v>
      </c>
      <c r="P65" s="15" t="s">
        <v>37</v>
      </c>
      <c r="Q65" s="15" t="s">
        <v>31</v>
      </c>
      <c r="R65" s="15">
        <v>0.17</v>
      </c>
      <c r="T65" s="15">
        <v>10</v>
      </c>
      <c r="U65" s="15">
        <v>50</v>
      </c>
      <c r="W65" s="15">
        <v>116</v>
      </c>
      <c r="X65" s="15">
        <v>60</v>
      </c>
      <c r="Y65" s="16">
        <v>43466</v>
      </c>
      <c r="Z65" s="15" t="s">
        <v>1645</v>
      </c>
    </row>
    <row r="66" spans="1:26" s="15" customFormat="1" x14ac:dyDescent="0.2">
      <c r="A66" s="15" t="s">
        <v>1646</v>
      </c>
      <c r="B66" s="15" t="s">
        <v>380</v>
      </c>
      <c r="C66" s="15" t="s">
        <v>158</v>
      </c>
      <c r="D66" s="15" t="s">
        <v>1647</v>
      </c>
      <c r="E66" s="15" t="s">
        <v>27</v>
      </c>
      <c r="F66" s="15" t="s">
        <v>1648</v>
      </c>
      <c r="G66" s="15" t="s">
        <v>29</v>
      </c>
      <c r="I66" s="15">
        <v>1</v>
      </c>
      <c r="J66" s="15" t="s">
        <v>35</v>
      </c>
      <c r="K66" s="15" t="s">
        <v>30</v>
      </c>
      <c r="L66" s="15" t="s">
        <v>36</v>
      </c>
      <c r="M66" s="15">
        <v>6</v>
      </c>
      <c r="N66" s="15">
        <v>26189213</v>
      </c>
      <c r="O66" s="15">
        <v>26189213</v>
      </c>
      <c r="P66" s="15" t="s">
        <v>32</v>
      </c>
      <c r="Q66" s="15" t="s">
        <v>37</v>
      </c>
      <c r="R66" s="15">
        <v>0.26</v>
      </c>
      <c r="T66" s="15">
        <v>24</v>
      </c>
      <c r="U66" s="15">
        <v>70</v>
      </c>
      <c r="X66" s="15">
        <v>132</v>
      </c>
      <c r="Y66" s="16">
        <v>43466</v>
      </c>
      <c r="Z66" s="15" t="s">
        <v>1649</v>
      </c>
    </row>
    <row r="67" spans="1:26" s="15" customFormat="1" x14ac:dyDescent="0.2">
      <c r="A67" s="15" t="s">
        <v>1194</v>
      </c>
      <c r="B67" s="15" t="s">
        <v>386</v>
      </c>
      <c r="C67" s="15" t="s">
        <v>106</v>
      </c>
      <c r="D67" s="15" t="s">
        <v>309</v>
      </c>
      <c r="E67" s="15" t="s">
        <v>27</v>
      </c>
      <c r="F67" s="15" t="s">
        <v>1392</v>
      </c>
      <c r="G67" s="15" t="s">
        <v>29</v>
      </c>
      <c r="H67" s="15" t="s">
        <v>1246</v>
      </c>
      <c r="I67" s="15">
        <v>3</v>
      </c>
      <c r="J67" s="15" t="s">
        <v>50</v>
      </c>
      <c r="K67" s="15" t="s">
        <v>50</v>
      </c>
      <c r="L67" s="15" t="s">
        <v>50</v>
      </c>
      <c r="M67" s="15">
        <v>6</v>
      </c>
      <c r="N67" s="15">
        <v>26189100</v>
      </c>
      <c r="O67" s="15">
        <v>26189100</v>
      </c>
      <c r="P67" s="15" t="s">
        <v>31</v>
      </c>
      <c r="Q67" s="15" t="s">
        <v>37</v>
      </c>
      <c r="R67" s="15">
        <v>0.11</v>
      </c>
      <c r="T67" s="15">
        <v>13</v>
      </c>
      <c r="U67" s="15">
        <v>109</v>
      </c>
      <c r="W67" s="15">
        <v>77</v>
      </c>
      <c r="X67" s="15">
        <v>435</v>
      </c>
      <c r="Y67" s="16">
        <v>43466</v>
      </c>
      <c r="Z67" s="15" t="s">
        <v>1650</v>
      </c>
    </row>
    <row r="68" spans="1:26" s="15" customFormat="1" x14ac:dyDescent="0.2">
      <c r="A68" s="15" t="s">
        <v>1231</v>
      </c>
      <c r="B68" s="15" t="s">
        <v>1651</v>
      </c>
      <c r="C68" s="15" t="s">
        <v>45</v>
      </c>
      <c r="D68" s="15" t="s">
        <v>1652</v>
      </c>
      <c r="E68" s="15" t="s">
        <v>27</v>
      </c>
      <c r="F68" s="15" t="s">
        <v>1653</v>
      </c>
      <c r="G68" s="15" t="s">
        <v>29</v>
      </c>
      <c r="H68" s="15" t="s">
        <v>1233</v>
      </c>
      <c r="J68" s="15" t="s">
        <v>35</v>
      </c>
      <c r="K68" s="15" t="s">
        <v>41</v>
      </c>
      <c r="L68" s="15" t="s">
        <v>36</v>
      </c>
      <c r="M68" s="15">
        <v>6</v>
      </c>
      <c r="N68" s="15">
        <v>26189061</v>
      </c>
      <c r="O68" s="15">
        <v>26189061</v>
      </c>
      <c r="P68" s="15" t="s">
        <v>31</v>
      </c>
      <c r="Q68" s="15" t="s">
        <v>38</v>
      </c>
      <c r="R68" s="15">
        <v>0.28999999999999998</v>
      </c>
      <c r="T68" s="15">
        <v>146</v>
      </c>
      <c r="U68" s="15">
        <v>349</v>
      </c>
      <c r="X68" s="15">
        <v>845</v>
      </c>
      <c r="Y68" s="16">
        <v>43466</v>
      </c>
      <c r="Z68" s="15" t="s">
        <v>1654</v>
      </c>
    </row>
  </sheetData>
  <autoFilter ref="A1:X63">
    <sortState ref="A2:X74">
      <sortCondition ref="G1:G74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1"/>
  <sheetViews>
    <sheetView topLeftCell="A52" workbookViewId="0">
      <selection activeCell="D76" sqref="D76"/>
    </sheetView>
  </sheetViews>
  <sheetFormatPr defaultColWidth="11.44140625" defaultRowHeight="15" x14ac:dyDescent="0.2"/>
  <sheetData>
    <row r="1" spans="1:2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</row>
    <row r="2" spans="1:24" x14ac:dyDescent="0.2">
      <c r="A2" t="s">
        <v>52</v>
      </c>
      <c r="B2" t="s">
        <v>492</v>
      </c>
      <c r="C2" t="s">
        <v>53</v>
      </c>
      <c r="D2" t="s">
        <v>26</v>
      </c>
      <c r="E2" t="s">
        <v>27</v>
      </c>
      <c r="F2" t="s">
        <v>28</v>
      </c>
      <c r="G2" t="s">
        <v>29</v>
      </c>
      <c r="J2" t="s">
        <v>30</v>
      </c>
      <c r="K2" t="s">
        <v>30</v>
      </c>
      <c r="L2" t="s">
        <v>55</v>
      </c>
      <c r="M2">
        <v>6</v>
      </c>
      <c r="N2">
        <v>26204877</v>
      </c>
      <c r="O2">
        <v>26204877</v>
      </c>
      <c r="P2" t="s">
        <v>31</v>
      </c>
      <c r="Q2" t="s">
        <v>32</v>
      </c>
      <c r="X2">
        <v>173</v>
      </c>
    </row>
    <row r="3" spans="1:24" x14ac:dyDescent="0.2">
      <c r="A3" t="s">
        <v>100</v>
      </c>
      <c r="B3" t="s">
        <v>493</v>
      </c>
      <c r="C3" t="s">
        <v>102</v>
      </c>
      <c r="D3" t="s">
        <v>84</v>
      </c>
      <c r="E3" t="s">
        <v>27</v>
      </c>
      <c r="F3" t="s">
        <v>28</v>
      </c>
      <c r="G3" t="s">
        <v>29</v>
      </c>
      <c r="J3" t="s">
        <v>35</v>
      </c>
      <c r="K3" t="s">
        <v>41</v>
      </c>
      <c r="L3" t="s">
        <v>42</v>
      </c>
      <c r="M3">
        <v>6</v>
      </c>
      <c r="N3">
        <v>26204877</v>
      </c>
      <c r="O3">
        <v>26204877</v>
      </c>
      <c r="P3" t="s">
        <v>31</v>
      </c>
      <c r="Q3" t="s">
        <v>38</v>
      </c>
      <c r="T3">
        <v>30</v>
      </c>
      <c r="U3">
        <v>44</v>
      </c>
      <c r="W3">
        <v>75</v>
      </c>
      <c r="X3">
        <v>80</v>
      </c>
    </row>
    <row r="4" spans="1:24" x14ac:dyDescent="0.2">
      <c r="A4" t="s">
        <v>52</v>
      </c>
      <c r="B4" t="s">
        <v>494</v>
      </c>
      <c r="C4" t="s">
        <v>53</v>
      </c>
      <c r="D4" t="s">
        <v>88</v>
      </c>
      <c r="E4" t="s">
        <v>27</v>
      </c>
      <c r="F4" t="s">
        <v>28</v>
      </c>
      <c r="G4" t="s">
        <v>29</v>
      </c>
      <c r="J4" t="s">
        <v>30</v>
      </c>
      <c r="K4" t="s">
        <v>30</v>
      </c>
      <c r="L4" t="s">
        <v>55</v>
      </c>
      <c r="M4">
        <v>6</v>
      </c>
      <c r="N4">
        <v>26204882</v>
      </c>
      <c r="O4">
        <v>26204882</v>
      </c>
      <c r="P4" t="s">
        <v>31</v>
      </c>
      <c r="Q4" t="s">
        <v>38</v>
      </c>
      <c r="X4">
        <v>834</v>
      </c>
    </row>
    <row r="5" spans="1:24" x14ac:dyDescent="0.2">
      <c r="A5" t="s">
        <v>372</v>
      </c>
      <c r="B5" t="s">
        <v>495</v>
      </c>
      <c r="C5" t="s">
        <v>338</v>
      </c>
      <c r="D5" t="s">
        <v>496</v>
      </c>
      <c r="E5" t="s">
        <v>27</v>
      </c>
      <c r="F5" t="s">
        <v>28</v>
      </c>
      <c r="G5" t="s">
        <v>29</v>
      </c>
      <c r="J5" t="s">
        <v>35</v>
      </c>
      <c r="K5" t="s">
        <v>30</v>
      </c>
      <c r="L5" t="s">
        <v>373</v>
      </c>
      <c r="M5">
        <v>6</v>
      </c>
      <c r="N5">
        <v>26204883</v>
      </c>
      <c r="O5">
        <v>26204883</v>
      </c>
      <c r="P5" t="s">
        <v>32</v>
      </c>
      <c r="Q5" t="s">
        <v>37</v>
      </c>
      <c r="X5">
        <v>52</v>
      </c>
    </row>
    <row r="6" spans="1:24" x14ac:dyDescent="0.2">
      <c r="A6" t="s">
        <v>33</v>
      </c>
      <c r="B6" t="s">
        <v>497</v>
      </c>
      <c r="C6" t="s">
        <v>106</v>
      </c>
      <c r="D6" t="s">
        <v>498</v>
      </c>
      <c r="E6" t="s">
        <v>27</v>
      </c>
      <c r="F6" t="s">
        <v>28</v>
      </c>
      <c r="G6" t="s">
        <v>29</v>
      </c>
      <c r="I6">
        <v>2</v>
      </c>
      <c r="J6" t="s">
        <v>35</v>
      </c>
      <c r="K6" t="s">
        <v>30</v>
      </c>
      <c r="L6" t="s">
        <v>36</v>
      </c>
      <c r="M6">
        <v>6</v>
      </c>
      <c r="N6">
        <v>26204885</v>
      </c>
      <c r="O6">
        <v>26204885</v>
      </c>
      <c r="P6" t="s">
        <v>32</v>
      </c>
      <c r="Q6" t="s">
        <v>38</v>
      </c>
      <c r="T6">
        <v>45</v>
      </c>
      <c r="U6">
        <v>94</v>
      </c>
      <c r="W6">
        <v>124</v>
      </c>
      <c r="X6">
        <v>562</v>
      </c>
    </row>
    <row r="7" spans="1:24" x14ac:dyDescent="0.2">
      <c r="A7" t="s">
        <v>499</v>
      </c>
      <c r="B7" t="s">
        <v>500</v>
      </c>
      <c r="C7" t="s">
        <v>183</v>
      </c>
      <c r="D7" t="s">
        <v>501</v>
      </c>
      <c r="E7" t="s">
        <v>27</v>
      </c>
      <c r="F7" t="s">
        <v>28</v>
      </c>
      <c r="G7" t="s">
        <v>29</v>
      </c>
      <c r="I7">
        <v>2</v>
      </c>
      <c r="J7" t="s">
        <v>30</v>
      </c>
      <c r="K7" t="s">
        <v>30</v>
      </c>
      <c r="L7" t="s">
        <v>502</v>
      </c>
      <c r="M7">
        <v>6</v>
      </c>
      <c r="N7">
        <v>26204886</v>
      </c>
      <c r="O7">
        <v>26204886</v>
      </c>
      <c r="P7" t="s">
        <v>32</v>
      </c>
      <c r="Q7" t="s">
        <v>37</v>
      </c>
      <c r="X7">
        <v>92</v>
      </c>
    </row>
    <row r="8" spans="1:24" x14ac:dyDescent="0.2">
      <c r="A8" t="s">
        <v>276</v>
      </c>
      <c r="B8" t="s">
        <v>503</v>
      </c>
      <c r="C8" t="s">
        <v>278</v>
      </c>
      <c r="D8" t="s">
        <v>504</v>
      </c>
      <c r="E8" t="s">
        <v>27</v>
      </c>
      <c r="F8" t="s">
        <v>28</v>
      </c>
      <c r="G8" t="s">
        <v>29</v>
      </c>
      <c r="I8">
        <v>2</v>
      </c>
      <c r="J8" t="s">
        <v>35</v>
      </c>
      <c r="K8" t="s">
        <v>125</v>
      </c>
      <c r="L8" t="s">
        <v>280</v>
      </c>
      <c r="M8">
        <v>6</v>
      </c>
      <c r="N8">
        <v>26204885</v>
      </c>
      <c r="O8">
        <v>26204885</v>
      </c>
      <c r="P8" t="s">
        <v>32</v>
      </c>
      <c r="Q8" t="s">
        <v>37</v>
      </c>
      <c r="U8">
        <v>44</v>
      </c>
      <c r="X8">
        <v>235</v>
      </c>
    </row>
    <row r="9" spans="1:24" x14ac:dyDescent="0.2">
      <c r="A9" t="s">
        <v>56</v>
      </c>
      <c r="B9" t="s">
        <v>505</v>
      </c>
      <c r="C9" t="s">
        <v>57</v>
      </c>
      <c r="D9" t="s">
        <v>504</v>
      </c>
      <c r="E9" t="s">
        <v>27</v>
      </c>
      <c r="F9" t="s">
        <v>28</v>
      </c>
      <c r="G9" t="s">
        <v>29</v>
      </c>
      <c r="I9">
        <v>2</v>
      </c>
      <c r="J9" t="s">
        <v>35</v>
      </c>
      <c r="K9" t="s">
        <v>30</v>
      </c>
      <c r="L9" t="s">
        <v>36</v>
      </c>
      <c r="M9">
        <v>6</v>
      </c>
      <c r="N9">
        <v>26204885</v>
      </c>
      <c r="O9">
        <v>26204885</v>
      </c>
      <c r="P9" t="s">
        <v>32</v>
      </c>
      <c r="Q9" t="s">
        <v>37</v>
      </c>
      <c r="T9">
        <v>30</v>
      </c>
      <c r="U9">
        <v>63</v>
      </c>
      <c r="X9">
        <v>73</v>
      </c>
    </row>
    <row r="10" spans="1:24" x14ac:dyDescent="0.2">
      <c r="A10" t="s">
        <v>213</v>
      </c>
      <c r="B10" t="s">
        <v>214</v>
      </c>
      <c r="C10" t="s">
        <v>77</v>
      </c>
      <c r="D10" t="s">
        <v>339</v>
      </c>
      <c r="E10" t="s">
        <v>27</v>
      </c>
      <c r="F10" t="s">
        <v>28</v>
      </c>
      <c r="G10" t="s">
        <v>29</v>
      </c>
      <c r="J10" t="s">
        <v>35</v>
      </c>
      <c r="K10" t="s">
        <v>41</v>
      </c>
      <c r="L10" t="s">
        <v>94</v>
      </c>
      <c r="M10">
        <v>6</v>
      </c>
      <c r="N10">
        <v>26204899</v>
      </c>
      <c r="O10">
        <v>26204899</v>
      </c>
      <c r="P10" t="s">
        <v>32</v>
      </c>
      <c r="Q10" t="s">
        <v>31</v>
      </c>
      <c r="T10">
        <v>35</v>
      </c>
      <c r="U10">
        <v>124</v>
      </c>
      <c r="W10">
        <v>139</v>
      </c>
      <c r="X10">
        <v>88</v>
      </c>
    </row>
    <row r="11" spans="1:24" x14ac:dyDescent="0.2">
      <c r="A11" t="s">
        <v>156</v>
      </c>
      <c r="B11" t="s">
        <v>506</v>
      </c>
      <c r="C11" t="s">
        <v>158</v>
      </c>
      <c r="D11" t="s">
        <v>507</v>
      </c>
      <c r="E11" t="s">
        <v>27</v>
      </c>
      <c r="F11" t="s">
        <v>28</v>
      </c>
      <c r="G11" t="s">
        <v>29</v>
      </c>
      <c r="I11">
        <v>1</v>
      </c>
      <c r="J11" t="s">
        <v>35</v>
      </c>
      <c r="K11" t="s">
        <v>30</v>
      </c>
      <c r="L11" t="s">
        <v>36</v>
      </c>
      <c r="M11">
        <v>6</v>
      </c>
      <c r="N11">
        <v>26204901</v>
      </c>
      <c r="O11">
        <v>26204901</v>
      </c>
      <c r="P11" t="s">
        <v>32</v>
      </c>
      <c r="Q11" t="s">
        <v>31</v>
      </c>
      <c r="U11">
        <v>69</v>
      </c>
      <c r="X11">
        <v>138</v>
      </c>
    </row>
    <row r="12" spans="1:24" x14ac:dyDescent="0.2">
      <c r="A12" t="s">
        <v>72</v>
      </c>
      <c r="B12" t="s">
        <v>508</v>
      </c>
      <c r="C12" t="s">
        <v>25</v>
      </c>
      <c r="D12" t="s">
        <v>243</v>
      </c>
      <c r="E12" t="s">
        <v>27</v>
      </c>
      <c r="F12" t="s">
        <v>28</v>
      </c>
      <c r="G12" t="s">
        <v>29</v>
      </c>
      <c r="I12">
        <v>1</v>
      </c>
      <c r="J12" t="s">
        <v>35</v>
      </c>
      <c r="K12" t="s">
        <v>73</v>
      </c>
      <c r="L12" t="s">
        <v>36</v>
      </c>
      <c r="M12">
        <v>6</v>
      </c>
      <c r="N12">
        <v>26204900</v>
      </c>
      <c r="O12">
        <v>26204900</v>
      </c>
      <c r="P12" t="s">
        <v>32</v>
      </c>
      <c r="Q12" t="s">
        <v>37</v>
      </c>
      <c r="U12">
        <v>43</v>
      </c>
      <c r="X12">
        <v>631</v>
      </c>
    </row>
    <row r="13" spans="1:24" x14ac:dyDescent="0.2">
      <c r="A13" t="s">
        <v>33</v>
      </c>
      <c r="B13" t="s">
        <v>509</v>
      </c>
      <c r="C13" t="s">
        <v>106</v>
      </c>
      <c r="D13" t="s">
        <v>510</v>
      </c>
      <c r="E13" t="s">
        <v>27</v>
      </c>
      <c r="F13" t="s">
        <v>28</v>
      </c>
      <c r="G13" t="s">
        <v>29</v>
      </c>
      <c r="J13" t="s">
        <v>35</v>
      </c>
      <c r="K13" t="s">
        <v>30</v>
      </c>
      <c r="L13" t="s">
        <v>36</v>
      </c>
      <c r="M13">
        <v>6</v>
      </c>
      <c r="N13">
        <v>26204924</v>
      </c>
      <c r="O13">
        <v>26204924</v>
      </c>
      <c r="P13" t="s">
        <v>31</v>
      </c>
      <c r="Q13" t="s">
        <v>32</v>
      </c>
      <c r="T13">
        <v>28</v>
      </c>
      <c r="U13">
        <v>90</v>
      </c>
      <c r="W13">
        <v>96</v>
      </c>
      <c r="X13">
        <v>431</v>
      </c>
    </row>
    <row r="14" spans="1:24" x14ac:dyDescent="0.2">
      <c r="A14" t="s">
        <v>137</v>
      </c>
      <c r="B14" t="s">
        <v>511</v>
      </c>
      <c r="C14" t="s">
        <v>139</v>
      </c>
      <c r="D14" t="s">
        <v>512</v>
      </c>
      <c r="E14" t="s">
        <v>27</v>
      </c>
      <c r="F14" t="s">
        <v>28</v>
      </c>
      <c r="G14" t="s">
        <v>29</v>
      </c>
      <c r="I14">
        <v>1</v>
      </c>
      <c r="J14" t="s">
        <v>30</v>
      </c>
      <c r="K14" t="s">
        <v>30</v>
      </c>
      <c r="L14" t="s">
        <v>141</v>
      </c>
      <c r="M14">
        <v>6</v>
      </c>
      <c r="N14">
        <v>26204930</v>
      </c>
      <c r="O14">
        <v>26204930</v>
      </c>
      <c r="P14" t="s">
        <v>31</v>
      </c>
      <c r="Q14" t="s">
        <v>38</v>
      </c>
      <c r="X14">
        <v>126</v>
      </c>
    </row>
    <row r="15" spans="1:24" x14ac:dyDescent="0.2">
      <c r="A15" t="s">
        <v>115</v>
      </c>
      <c r="B15" t="s">
        <v>513</v>
      </c>
      <c r="C15" t="s">
        <v>80</v>
      </c>
      <c r="D15" t="s">
        <v>514</v>
      </c>
      <c r="E15" t="s">
        <v>27</v>
      </c>
      <c r="F15" t="s">
        <v>28</v>
      </c>
      <c r="G15" t="s">
        <v>29</v>
      </c>
      <c r="I15">
        <v>1</v>
      </c>
      <c r="J15" t="s">
        <v>35</v>
      </c>
      <c r="K15" t="s">
        <v>74</v>
      </c>
      <c r="L15" t="s">
        <v>36</v>
      </c>
      <c r="M15">
        <v>6</v>
      </c>
      <c r="N15">
        <v>26204931</v>
      </c>
      <c r="O15">
        <v>26204931</v>
      </c>
      <c r="P15" t="s">
        <v>32</v>
      </c>
      <c r="Q15" t="s">
        <v>38</v>
      </c>
      <c r="X15">
        <v>71</v>
      </c>
    </row>
    <row r="16" spans="1:24" x14ac:dyDescent="0.2">
      <c r="A16" t="s">
        <v>33</v>
      </c>
      <c r="B16" t="s">
        <v>515</v>
      </c>
      <c r="C16" t="s">
        <v>106</v>
      </c>
      <c r="D16" t="s">
        <v>516</v>
      </c>
      <c r="E16" t="s">
        <v>27</v>
      </c>
      <c r="F16" t="s">
        <v>28</v>
      </c>
      <c r="G16" t="s">
        <v>29</v>
      </c>
      <c r="I16">
        <v>1</v>
      </c>
      <c r="J16" t="s">
        <v>35</v>
      </c>
      <c r="K16" t="s">
        <v>30</v>
      </c>
      <c r="L16" t="s">
        <v>36</v>
      </c>
      <c r="M16">
        <v>6</v>
      </c>
      <c r="N16">
        <v>26204930</v>
      </c>
      <c r="O16">
        <v>26204930</v>
      </c>
      <c r="P16" t="s">
        <v>31</v>
      </c>
      <c r="Q16" t="s">
        <v>37</v>
      </c>
      <c r="T16">
        <v>26</v>
      </c>
      <c r="U16">
        <v>110</v>
      </c>
      <c r="W16">
        <v>218</v>
      </c>
      <c r="X16">
        <v>160</v>
      </c>
    </row>
    <row r="17" spans="1:24" x14ac:dyDescent="0.2">
      <c r="A17" t="s">
        <v>33</v>
      </c>
      <c r="B17" t="s">
        <v>517</v>
      </c>
      <c r="C17" t="s">
        <v>34</v>
      </c>
      <c r="D17" t="s">
        <v>518</v>
      </c>
      <c r="E17" t="s">
        <v>27</v>
      </c>
      <c r="F17" t="s">
        <v>28</v>
      </c>
      <c r="G17" t="s">
        <v>29</v>
      </c>
      <c r="J17" t="s">
        <v>35</v>
      </c>
      <c r="K17" t="s">
        <v>30</v>
      </c>
      <c r="L17" t="s">
        <v>36</v>
      </c>
      <c r="M17">
        <v>6</v>
      </c>
      <c r="N17">
        <v>26204945</v>
      </c>
      <c r="O17">
        <v>26204945</v>
      </c>
      <c r="P17" t="s">
        <v>32</v>
      </c>
      <c r="Q17" t="s">
        <v>31</v>
      </c>
      <c r="T17">
        <v>29</v>
      </c>
      <c r="U17">
        <v>96</v>
      </c>
      <c r="W17">
        <v>104</v>
      </c>
      <c r="X17">
        <v>213</v>
      </c>
    </row>
    <row r="18" spans="1:24" x14ac:dyDescent="0.2">
      <c r="A18" t="s">
        <v>72</v>
      </c>
      <c r="B18" t="s">
        <v>519</v>
      </c>
      <c r="C18" t="s">
        <v>25</v>
      </c>
      <c r="D18" t="s">
        <v>518</v>
      </c>
      <c r="E18" t="s">
        <v>27</v>
      </c>
      <c r="F18" t="s">
        <v>28</v>
      </c>
      <c r="G18" t="s">
        <v>29</v>
      </c>
      <c r="J18" t="s">
        <v>35</v>
      </c>
      <c r="K18" t="s">
        <v>73</v>
      </c>
      <c r="L18" t="s">
        <v>36</v>
      </c>
      <c r="M18">
        <v>6</v>
      </c>
      <c r="N18">
        <v>26204945</v>
      </c>
      <c r="O18">
        <v>26204945</v>
      </c>
      <c r="P18" t="s">
        <v>32</v>
      </c>
      <c r="Q18" t="s">
        <v>31</v>
      </c>
      <c r="U18">
        <v>71</v>
      </c>
      <c r="X18">
        <v>1764</v>
      </c>
    </row>
    <row r="19" spans="1:24" x14ac:dyDescent="0.2">
      <c r="A19" t="s">
        <v>47</v>
      </c>
      <c r="B19" t="s">
        <v>520</v>
      </c>
      <c r="C19" t="s">
        <v>51</v>
      </c>
      <c r="D19" t="s">
        <v>521</v>
      </c>
      <c r="E19" t="s">
        <v>27</v>
      </c>
      <c r="F19" t="s">
        <v>28</v>
      </c>
      <c r="G19" t="s">
        <v>29</v>
      </c>
      <c r="I19">
        <v>1</v>
      </c>
      <c r="J19" t="s">
        <v>50</v>
      </c>
      <c r="K19" t="s">
        <v>50</v>
      </c>
      <c r="L19" t="s">
        <v>50</v>
      </c>
      <c r="M19">
        <v>6</v>
      </c>
      <c r="N19">
        <v>26204948</v>
      </c>
      <c r="O19">
        <v>26204948</v>
      </c>
      <c r="P19" t="s">
        <v>37</v>
      </c>
      <c r="Q19" t="s">
        <v>32</v>
      </c>
      <c r="T19">
        <v>9</v>
      </c>
      <c r="U19">
        <v>71</v>
      </c>
      <c r="W19">
        <v>54</v>
      </c>
      <c r="X19">
        <v>1917</v>
      </c>
    </row>
    <row r="20" spans="1:24" x14ac:dyDescent="0.2">
      <c r="A20" t="s">
        <v>195</v>
      </c>
      <c r="B20" t="s">
        <v>522</v>
      </c>
      <c r="C20" t="s">
        <v>57</v>
      </c>
      <c r="D20" t="s">
        <v>523</v>
      </c>
      <c r="E20" t="s">
        <v>27</v>
      </c>
      <c r="F20" t="s">
        <v>28</v>
      </c>
      <c r="G20" t="s">
        <v>29</v>
      </c>
      <c r="I20">
        <v>1</v>
      </c>
      <c r="J20" t="s">
        <v>125</v>
      </c>
      <c r="K20" t="s">
        <v>125</v>
      </c>
      <c r="L20" t="s">
        <v>36</v>
      </c>
      <c r="M20">
        <v>6</v>
      </c>
      <c r="N20">
        <v>26204949</v>
      </c>
      <c r="O20">
        <v>26204949</v>
      </c>
      <c r="P20" t="s">
        <v>37</v>
      </c>
      <c r="Q20" t="s">
        <v>38</v>
      </c>
      <c r="T20">
        <v>47</v>
      </c>
      <c r="U20">
        <v>147</v>
      </c>
      <c r="X20">
        <v>319</v>
      </c>
    </row>
    <row r="21" spans="1:24" x14ac:dyDescent="0.2">
      <c r="A21" t="s">
        <v>65</v>
      </c>
      <c r="B21" t="s">
        <v>526</v>
      </c>
      <c r="C21" t="s">
        <v>66</v>
      </c>
      <c r="D21" t="s">
        <v>393</v>
      </c>
      <c r="E21" t="s">
        <v>27</v>
      </c>
      <c r="F21" t="s">
        <v>28</v>
      </c>
      <c r="G21" t="s">
        <v>29</v>
      </c>
      <c r="I21">
        <v>1</v>
      </c>
      <c r="J21" t="s">
        <v>35</v>
      </c>
      <c r="K21" t="s">
        <v>41</v>
      </c>
      <c r="L21" t="s">
        <v>68</v>
      </c>
      <c r="M21">
        <v>6</v>
      </c>
      <c r="N21">
        <v>26204976</v>
      </c>
      <c r="O21">
        <v>26204976</v>
      </c>
      <c r="P21" t="s">
        <v>38</v>
      </c>
      <c r="Q21" t="s">
        <v>31</v>
      </c>
      <c r="T21">
        <v>6</v>
      </c>
      <c r="U21">
        <v>102</v>
      </c>
      <c r="W21">
        <v>141</v>
      </c>
      <c r="X21">
        <v>95</v>
      </c>
    </row>
    <row r="22" spans="1:24" x14ac:dyDescent="0.2">
      <c r="A22" t="s">
        <v>72</v>
      </c>
      <c r="B22" t="s">
        <v>528</v>
      </c>
      <c r="C22" t="s">
        <v>25</v>
      </c>
      <c r="D22" t="s">
        <v>136</v>
      </c>
      <c r="E22" t="s">
        <v>27</v>
      </c>
      <c r="F22" t="s">
        <v>28</v>
      </c>
      <c r="G22" t="s">
        <v>29</v>
      </c>
      <c r="J22" t="s">
        <v>35</v>
      </c>
      <c r="K22" t="s">
        <v>73</v>
      </c>
      <c r="L22" t="s">
        <v>36</v>
      </c>
      <c r="M22">
        <v>6</v>
      </c>
      <c r="N22">
        <v>26204978</v>
      </c>
      <c r="O22">
        <v>26204978</v>
      </c>
      <c r="P22" t="s">
        <v>31</v>
      </c>
      <c r="Q22" t="s">
        <v>38</v>
      </c>
      <c r="U22">
        <v>38</v>
      </c>
      <c r="X22">
        <v>167</v>
      </c>
    </row>
    <row r="23" spans="1:24" x14ac:dyDescent="0.2">
      <c r="A23" t="s">
        <v>65</v>
      </c>
      <c r="B23" t="s">
        <v>529</v>
      </c>
      <c r="C23" t="s">
        <v>66</v>
      </c>
      <c r="D23" t="s">
        <v>530</v>
      </c>
      <c r="E23" t="s">
        <v>27</v>
      </c>
      <c r="F23" t="s">
        <v>28</v>
      </c>
      <c r="G23" t="s">
        <v>29</v>
      </c>
      <c r="I23">
        <v>1</v>
      </c>
      <c r="J23" t="s">
        <v>35</v>
      </c>
      <c r="K23" t="s">
        <v>41</v>
      </c>
      <c r="L23" t="s">
        <v>68</v>
      </c>
      <c r="M23">
        <v>6</v>
      </c>
      <c r="N23">
        <v>26204985</v>
      </c>
      <c r="O23">
        <v>26204985</v>
      </c>
      <c r="P23" t="s">
        <v>38</v>
      </c>
      <c r="Q23" t="s">
        <v>37</v>
      </c>
      <c r="T23">
        <v>43</v>
      </c>
      <c r="U23">
        <v>71</v>
      </c>
      <c r="W23">
        <v>87</v>
      </c>
      <c r="X23">
        <v>123</v>
      </c>
    </row>
    <row r="24" spans="1:24" x14ac:dyDescent="0.2">
      <c r="A24" t="s">
        <v>81</v>
      </c>
      <c r="B24" t="s">
        <v>531</v>
      </c>
      <c r="C24" t="s">
        <v>83</v>
      </c>
      <c r="D24" t="s">
        <v>532</v>
      </c>
      <c r="E24" t="s">
        <v>27</v>
      </c>
      <c r="F24" t="s">
        <v>28</v>
      </c>
      <c r="G24" t="s">
        <v>29</v>
      </c>
      <c r="I24">
        <v>1</v>
      </c>
      <c r="J24" t="s">
        <v>35</v>
      </c>
      <c r="K24" t="s">
        <v>41</v>
      </c>
      <c r="L24" t="s">
        <v>68</v>
      </c>
      <c r="M24">
        <v>6</v>
      </c>
      <c r="N24">
        <v>26204984</v>
      </c>
      <c r="O24">
        <v>26204984</v>
      </c>
      <c r="P24" t="s">
        <v>31</v>
      </c>
      <c r="Q24" t="s">
        <v>32</v>
      </c>
      <c r="U24">
        <v>123</v>
      </c>
      <c r="W24">
        <v>197</v>
      </c>
      <c r="X24">
        <v>1069</v>
      </c>
    </row>
    <row r="25" spans="1:24" x14ac:dyDescent="0.2">
      <c r="A25" t="s">
        <v>65</v>
      </c>
      <c r="B25" t="s">
        <v>533</v>
      </c>
      <c r="C25" t="s">
        <v>63</v>
      </c>
      <c r="D25" t="s">
        <v>534</v>
      </c>
      <c r="E25" t="s">
        <v>27</v>
      </c>
      <c r="F25" t="s">
        <v>28</v>
      </c>
      <c r="G25" t="s">
        <v>29</v>
      </c>
      <c r="J25" t="s">
        <v>35</v>
      </c>
      <c r="K25" t="s">
        <v>41</v>
      </c>
      <c r="L25" t="s">
        <v>68</v>
      </c>
      <c r="M25">
        <v>6</v>
      </c>
      <c r="N25">
        <v>26204991</v>
      </c>
      <c r="O25">
        <v>26204991</v>
      </c>
      <c r="P25" t="s">
        <v>32</v>
      </c>
      <c r="Q25" t="s">
        <v>31</v>
      </c>
      <c r="T25">
        <v>24</v>
      </c>
      <c r="U25">
        <v>50</v>
      </c>
      <c r="W25">
        <v>94</v>
      </c>
      <c r="X25">
        <v>276</v>
      </c>
    </row>
    <row r="26" spans="1:24" x14ac:dyDescent="0.2">
      <c r="A26" t="s">
        <v>33</v>
      </c>
      <c r="B26" t="s">
        <v>535</v>
      </c>
      <c r="C26" t="s">
        <v>34</v>
      </c>
      <c r="D26" t="s">
        <v>536</v>
      </c>
      <c r="E26" t="s">
        <v>27</v>
      </c>
      <c r="F26" t="s">
        <v>28</v>
      </c>
      <c r="G26" t="s">
        <v>29</v>
      </c>
      <c r="J26" t="s">
        <v>35</v>
      </c>
      <c r="K26" t="s">
        <v>30</v>
      </c>
      <c r="L26" t="s">
        <v>36</v>
      </c>
      <c r="M26">
        <v>6</v>
      </c>
      <c r="N26">
        <v>26205000</v>
      </c>
      <c r="O26">
        <v>26205000</v>
      </c>
      <c r="P26" t="s">
        <v>32</v>
      </c>
      <c r="Q26" t="s">
        <v>31</v>
      </c>
      <c r="T26">
        <v>14</v>
      </c>
      <c r="U26">
        <v>133</v>
      </c>
      <c r="W26">
        <v>160</v>
      </c>
      <c r="X26">
        <v>137</v>
      </c>
    </row>
    <row r="27" spans="1:24" x14ac:dyDescent="0.2">
      <c r="A27" t="s">
        <v>537</v>
      </c>
      <c r="B27" t="s">
        <v>538</v>
      </c>
      <c r="C27" t="s">
        <v>63</v>
      </c>
      <c r="D27" t="s">
        <v>539</v>
      </c>
      <c r="E27" t="s">
        <v>27</v>
      </c>
      <c r="F27" t="s">
        <v>28</v>
      </c>
      <c r="G27" t="s">
        <v>29</v>
      </c>
      <c r="I27">
        <v>1</v>
      </c>
      <c r="J27" t="s">
        <v>35</v>
      </c>
      <c r="K27" t="s">
        <v>30</v>
      </c>
      <c r="L27" t="s">
        <v>315</v>
      </c>
      <c r="M27">
        <v>6</v>
      </c>
      <c r="N27">
        <v>26205008</v>
      </c>
      <c r="O27">
        <v>26205008</v>
      </c>
      <c r="P27" t="s">
        <v>31</v>
      </c>
      <c r="Q27" t="s">
        <v>38</v>
      </c>
      <c r="T27">
        <v>13</v>
      </c>
      <c r="U27">
        <v>24</v>
      </c>
      <c r="W27">
        <v>46</v>
      </c>
      <c r="X27">
        <v>30</v>
      </c>
    </row>
    <row r="28" spans="1:24" x14ac:dyDescent="0.2">
      <c r="A28" t="s">
        <v>58</v>
      </c>
      <c r="B28" t="s">
        <v>540</v>
      </c>
      <c r="C28" t="s">
        <v>51</v>
      </c>
      <c r="D28" t="s">
        <v>170</v>
      </c>
      <c r="E28" t="s">
        <v>27</v>
      </c>
      <c r="F28" t="s">
        <v>28</v>
      </c>
      <c r="G28" t="s">
        <v>29</v>
      </c>
      <c r="I28">
        <v>1</v>
      </c>
      <c r="J28" t="s">
        <v>35</v>
      </c>
      <c r="K28" t="s">
        <v>61</v>
      </c>
      <c r="L28" t="s">
        <v>36</v>
      </c>
      <c r="M28">
        <v>6</v>
      </c>
      <c r="N28">
        <v>26205020</v>
      </c>
      <c r="O28">
        <v>26205020</v>
      </c>
      <c r="P28" t="s">
        <v>31</v>
      </c>
      <c r="Q28" t="s">
        <v>38</v>
      </c>
      <c r="X28">
        <v>1473</v>
      </c>
    </row>
    <row r="29" spans="1:24" x14ac:dyDescent="0.2">
      <c r="A29" t="s">
        <v>33</v>
      </c>
      <c r="B29" t="s">
        <v>541</v>
      </c>
      <c r="C29" t="s">
        <v>34</v>
      </c>
      <c r="D29" t="s">
        <v>542</v>
      </c>
      <c r="E29" t="s">
        <v>27</v>
      </c>
      <c r="F29" t="s">
        <v>28</v>
      </c>
      <c r="G29" t="s">
        <v>29</v>
      </c>
      <c r="J29" t="s">
        <v>35</v>
      </c>
      <c r="K29" t="s">
        <v>30</v>
      </c>
      <c r="L29" t="s">
        <v>36</v>
      </c>
      <c r="M29">
        <v>6</v>
      </c>
      <c r="N29">
        <v>26205023</v>
      </c>
      <c r="O29">
        <v>26205023</v>
      </c>
      <c r="P29" t="s">
        <v>37</v>
      </c>
      <c r="Q29" t="s">
        <v>32</v>
      </c>
      <c r="T29">
        <v>18</v>
      </c>
      <c r="U29">
        <v>122</v>
      </c>
      <c r="W29">
        <v>201</v>
      </c>
      <c r="X29">
        <v>189</v>
      </c>
    </row>
    <row r="30" spans="1:24" x14ac:dyDescent="0.2">
      <c r="A30" t="s">
        <v>72</v>
      </c>
      <c r="B30" t="s">
        <v>543</v>
      </c>
      <c r="C30" t="s">
        <v>25</v>
      </c>
      <c r="D30" t="s">
        <v>544</v>
      </c>
      <c r="E30" t="s">
        <v>27</v>
      </c>
      <c r="F30" t="s">
        <v>28</v>
      </c>
      <c r="G30" t="s">
        <v>29</v>
      </c>
      <c r="I30">
        <v>2</v>
      </c>
      <c r="J30" t="s">
        <v>35</v>
      </c>
      <c r="K30" t="s">
        <v>73</v>
      </c>
      <c r="L30" t="s">
        <v>36</v>
      </c>
      <c r="M30">
        <v>6</v>
      </c>
      <c r="N30">
        <v>26205029</v>
      </c>
      <c r="O30">
        <v>26205029</v>
      </c>
      <c r="P30" t="s">
        <v>32</v>
      </c>
      <c r="Q30" t="s">
        <v>37</v>
      </c>
      <c r="U30">
        <v>37</v>
      </c>
      <c r="X30">
        <v>675</v>
      </c>
    </row>
    <row r="31" spans="1:24" x14ac:dyDescent="0.2">
      <c r="A31" t="s">
        <v>195</v>
      </c>
      <c r="B31" t="s">
        <v>545</v>
      </c>
      <c r="C31" t="s">
        <v>57</v>
      </c>
      <c r="D31" t="s">
        <v>180</v>
      </c>
      <c r="E31" t="s">
        <v>27</v>
      </c>
      <c r="F31" t="s">
        <v>28</v>
      </c>
      <c r="G31" t="s">
        <v>29</v>
      </c>
      <c r="I31">
        <v>1</v>
      </c>
      <c r="J31" t="s">
        <v>125</v>
      </c>
      <c r="K31" t="s">
        <v>125</v>
      </c>
      <c r="L31" t="s">
        <v>36</v>
      </c>
      <c r="M31">
        <v>6</v>
      </c>
      <c r="N31">
        <v>26205034</v>
      </c>
      <c r="O31">
        <v>26205034</v>
      </c>
      <c r="P31" t="s">
        <v>32</v>
      </c>
      <c r="Q31" t="s">
        <v>31</v>
      </c>
      <c r="T31">
        <v>58</v>
      </c>
      <c r="U31">
        <v>82</v>
      </c>
      <c r="X31">
        <v>79</v>
      </c>
    </row>
    <row r="32" spans="1:24" x14ac:dyDescent="0.2">
      <c r="A32" t="s">
        <v>56</v>
      </c>
      <c r="B32" t="s">
        <v>546</v>
      </c>
      <c r="C32" t="s">
        <v>57</v>
      </c>
      <c r="D32" t="s">
        <v>547</v>
      </c>
      <c r="E32" t="s">
        <v>27</v>
      </c>
      <c r="F32" t="s">
        <v>28</v>
      </c>
      <c r="G32" t="s">
        <v>29</v>
      </c>
      <c r="J32" t="s">
        <v>35</v>
      </c>
      <c r="K32" t="s">
        <v>30</v>
      </c>
      <c r="L32" t="s">
        <v>36</v>
      </c>
      <c r="M32">
        <v>6</v>
      </c>
      <c r="N32">
        <v>26205038</v>
      </c>
      <c r="O32">
        <v>26205038</v>
      </c>
      <c r="P32" t="s">
        <v>31</v>
      </c>
      <c r="Q32" t="s">
        <v>38</v>
      </c>
      <c r="T32">
        <v>34</v>
      </c>
      <c r="U32">
        <v>39</v>
      </c>
      <c r="X32">
        <v>1908</v>
      </c>
    </row>
    <row r="33" spans="1:24" x14ac:dyDescent="0.2">
      <c r="A33" t="s">
        <v>437</v>
      </c>
      <c r="B33" t="s">
        <v>548</v>
      </c>
      <c r="C33" t="s">
        <v>123</v>
      </c>
      <c r="D33" t="s">
        <v>549</v>
      </c>
      <c r="E33" t="s">
        <v>27</v>
      </c>
      <c r="F33" t="s">
        <v>28</v>
      </c>
      <c r="G33" t="s">
        <v>29</v>
      </c>
      <c r="J33" t="s">
        <v>30</v>
      </c>
      <c r="K33" t="s">
        <v>30</v>
      </c>
      <c r="L33" t="s">
        <v>441</v>
      </c>
      <c r="M33">
        <v>6</v>
      </c>
      <c r="N33">
        <v>26205039</v>
      </c>
      <c r="O33">
        <v>26205039</v>
      </c>
      <c r="P33" t="s">
        <v>32</v>
      </c>
      <c r="Q33" t="s">
        <v>38</v>
      </c>
      <c r="X33">
        <v>248</v>
      </c>
    </row>
    <row r="34" spans="1:24" x14ac:dyDescent="0.2">
      <c r="A34" t="s">
        <v>443</v>
      </c>
      <c r="B34" t="s">
        <v>550</v>
      </c>
      <c r="C34" t="s">
        <v>252</v>
      </c>
      <c r="D34" t="s">
        <v>551</v>
      </c>
      <c r="E34" t="s">
        <v>27</v>
      </c>
      <c r="F34" t="s">
        <v>28</v>
      </c>
      <c r="G34" t="s">
        <v>29</v>
      </c>
      <c r="J34" t="s">
        <v>30</v>
      </c>
      <c r="K34" t="s">
        <v>30</v>
      </c>
      <c r="L34" t="s">
        <v>36</v>
      </c>
      <c r="M34">
        <v>6</v>
      </c>
      <c r="N34">
        <v>26205045</v>
      </c>
      <c r="O34">
        <v>26205045</v>
      </c>
      <c r="P34" t="s">
        <v>38</v>
      </c>
      <c r="Q34" t="s">
        <v>31</v>
      </c>
      <c r="X34">
        <v>1531</v>
      </c>
    </row>
    <row r="35" spans="1:24" x14ac:dyDescent="0.2">
      <c r="A35" t="s">
        <v>52</v>
      </c>
      <c r="B35" t="s">
        <v>552</v>
      </c>
      <c r="C35" t="s">
        <v>53</v>
      </c>
      <c r="D35" t="s">
        <v>60</v>
      </c>
      <c r="E35" t="s">
        <v>27</v>
      </c>
      <c r="F35" t="s">
        <v>28</v>
      </c>
      <c r="G35" t="s">
        <v>29</v>
      </c>
      <c r="J35" t="s">
        <v>30</v>
      </c>
      <c r="K35" t="s">
        <v>30</v>
      </c>
      <c r="L35" t="s">
        <v>55</v>
      </c>
      <c r="M35">
        <v>6</v>
      </c>
      <c r="N35">
        <v>26205054</v>
      </c>
      <c r="O35">
        <v>26205054</v>
      </c>
      <c r="P35" t="s">
        <v>38</v>
      </c>
      <c r="Q35" t="s">
        <v>31</v>
      </c>
      <c r="X35">
        <v>1440</v>
      </c>
    </row>
    <row r="36" spans="1:24" x14ac:dyDescent="0.2">
      <c r="A36" t="s">
        <v>56</v>
      </c>
      <c r="B36" t="s">
        <v>553</v>
      </c>
      <c r="C36" t="s">
        <v>57</v>
      </c>
      <c r="D36" t="s">
        <v>554</v>
      </c>
      <c r="E36" t="s">
        <v>27</v>
      </c>
      <c r="F36" t="s">
        <v>28</v>
      </c>
      <c r="G36" t="s">
        <v>29</v>
      </c>
      <c r="J36" t="s">
        <v>35</v>
      </c>
      <c r="K36" t="s">
        <v>30</v>
      </c>
      <c r="L36" t="s">
        <v>36</v>
      </c>
      <c r="M36">
        <v>6</v>
      </c>
      <c r="N36">
        <v>26205053</v>
      </c>
      <c r="O36">
        <v>26205053</v>
      </c>
      <c r="P36" t="s">
        <v>32</v>
      </c>
      <c r="Q36" t="s">
        <v>31</v>
      </c>
      <c r="T36">
        <v>9</v>
      </c>
      <c r="U36">
        <v>87</v>
      </c>
      <c r="X36">
        <v>146</v>
      </c>
    </row>
    <row r="37" spans="1:24" x14ac:dyDescent="0.2">
      <c r="A37" t="s">
        <v>524</v>
      </c>
      <c r="B37" t="s">
        <v>555</v>
      </c>
      <c r="C37" t="s">
        <v>556</v>
      </c>
      <c r="D37" t="s">
        <v>554</v>
      </c>
      <c r="E37" t="s">
        <v>27</v>
      </c>
      <c r="F37" t="s">
        <v>28</v>
      </c>
      <c r="G37" t="s">
        <v>29</v>
      </c>
      <c r="J37" t="s">
        <v>30</v>
      </c>
      <c r="K37" t="s">
        <v>30</v>
      </c>
      <c r="L37" t="s">
        <v>30</v>
      </c>
      <c r="M37">
        <v>6</v>
      </c>
      <c r="N37">
        <v>26205053</v>
      </c>
      <c r="O37">
        <v>26205053</v>
      </c>
      <c r="P37" t="s">
        <v>32</v>
      </c>
      <c r="Q37" t="s">
        <v>38</v>
      </c>
      <c r="X37">
        <v>418</v>
      </c>
    </row>
    <row r="38" spans="1:24" x14ac:dyDescent="0.2">
      <c r="A38" t="s">
        <v>557</v>
      </c>
      <c r="B38" t="s">
        <v>558</v>
      </c>
      <c r="C38" t="s">
        <v>57</v>
      </c>
      <c r="D38" t="s">
        <v>559</v>
      </c>
      <c r="E38" t="s">
        <v>27</v>
      </c>
      <c r="F38" t="s">
        <v>28</v>
      </c>
      <c r="G38" t="s">
        <v>29</v>
      </c>
      <c r="I38">
        <v>1</v>
      </c>
      <c r="J38" t="s">
        <v>35</v>
      </c>
      <c r="K38" t="s">
        <v>61</v>
      </c>
      <c r="L38" t="s">
        <v>94</v>
      </c>
      <c r="M38">
        <v>6</v>
      </c>
      <c r="N38">
        <v>26205057</v>
      </c>
      <c r="O38">
        <v>26205057</v>
      </c>
      <c r="P38" t="s">
        <v>38</v>
      </c>
      <c r="Q38" t="s">
        <v>32</v>
      </c>
      <c r="X38">
        <v>83</v>
      </c>
    </row>
    <row r="39" spans="1:24" x14ac:dyDescent="0.2">
      <c r="A39" t="s">
        <v>56</v>
      </c>
      <c r="B39" t="s">
        <v>560</v>
      </c>
      <c r="C39" t="s">
        <v>57</v>
      </c>
      <c r="D39" t="s">
        <v>559</v>
      </c>
      <c r="E39" t="s">
        <v>27</v>
      </c>
      <c r="F39" t="s">
        <v>28</v>
      </c>
      <c r="G39" t="s">
        <v>29</v>
      </c>
      <c r="I39">
        <v>1</v>
      </c>
      <c r="J39" t="s">
        <v>35</v>
      </c>
      <c r="K39" t="s">
        <v>30</v>
      </c>
      <c r="L39" t="s">
        <v>36</v>
      </c>
      <c r="M39">
        <v>6</v>
      </c>
      <c r="N39">
        <v>26205057</v>
      </c>
      <c r="O39">
        <v>26205057</v>
      </c>
      <c r="P39" t="s">
        <v>38</v>
      </c>
      <c r="Q39" t="s">
        <v>32</v>
      </c>
      <c r="T39">
        <v>13</v>
      </c>
      <c r="U39">
        <v>88</v>
      </c>
      <c r="X39">
        <v>79</v>
      </c>
    </row>
    <row r="40" spans="1:24" x14ac:dyDescent="0.2">
      <c r="A40" t="s">
        <v>81</v>
      </c>
      <c r="B40" t="s">
        <v>561</v>
      </c>
      <c r="C40" t="s">
        <v>83</v>
      </c>
      <c r="D40" t="s">
        <v>432</v>
      </c>
      <c r="E40" t="s">
        <v>27</v>
      </c>
      <c r="F40" t="s">
        <v>28</v>
      </c>
      <c r="G40" t="s">
        <v>29</v>
      </c>
      <c r="J40" t="s">
        <v>35</v>
      </c>
      <c r="K40" t="s">
        <v>41</v>
      </c>
      <c r="L40" t="s">
        <v>68</v>
      </c>
      <c r="M40">
        <v>6</v>
      </c>
      <c r="N40">
        <v>26205062</v>
      </c>
      <c r="O40">
        <v>26205062</v>
      </c>
      <c r="P40" t="s">
        <v>32</v>
      </c>
      <c r="Q40" t="s">
        <v>37</v>
      </c>
      <c r="U40">
        <v>78</v>
      </c>
      <c r="W40">
        <v>87</v>
      </c>
      <c r="X40">
        <v>140</v>
      </c>
    </row>
    <row r="41" spans="1:24" x14ac:dyDescent="0.2">
      <c r="A41" t="s">
        <v>562</v>
      </c>
      <c r="B41" t="s">
        <v>563</v>
      </c>
      <c r="C41" t="s">
        <v>564</v>
      </c>
      <c r="D41" t="s">
        <v>565</v>
      </c>
      <c r="E41" t="s">
        <v>27</v>
      </c>
      <c r="F41" t="s">
        <v>28</v>
      </c>
      <c r="G41" t="s">
        <v>29</v>
      </c>
      <c r="I41">
        <v>1</v>
      </c>
      <c r="J41" t="s">
        <v>35</v>
      </c>
      <c r="K41" t="s">
        <v>41</v>
      </c>
      <c r="L41" t="s">
        <v>36</v>
      </c>
      <c r="M41">
        <v>6</v>
      </c>
      <c r="N41">
        <v>26205069</v>
      </c>
      <c r="O41">
        <v>26205069</v>
      </c>
      <c r="P41" t="s">
        <v>38</v>
      </c>
      <c r="Q41" t="s">
        <v>31</v>
      </c>
      <c r="X41">
        <v>1392</v>
      </c>
    </row>
    <row r="42" spans="1:24" x14ac:dyDescent="0.2">
      <c r="A42" t="s">
        <v>156</v>
      </c>
      <c r="B42" t="s">
        <v>566</v>
      </c>
      <c r="C42" t="s">
        <v>158</v>
      </c>
      <c r="D42" t="s">
        <v>567</v>
      </c>
      <c r="E42" t="s">
        <v>27</v>
      </c>
      <c r="G42" t="s">
        <v>29</v>
      </c>
      <c r="I42">
        <v>1</v>
      </c>
      <c r="J42" t="s">
        <v>35</v>
      </c>
      <c r="K42" t="s">
        <v>30</v>
      </c>
      <c r="L42" t="s">
        <v>36</v>
      </c>
      <c r="M42">
        <v>6</v>
      </c>
      <c r="N42">
        <v>26205077</v>
      </c>
      <c r="O42">
        <v>26205078</v>
      </c>
      <c r="P42" t="s">
        <v>568</v>
      </c>
      <c r="Q42" t="s">
        <v>569</v>
      </c>
      <c r="U42">
        <v>75</v>
      </c>
      <c r="X42">
        <v>216</v>
      </c>
    </row>
    <row r="43" spans="1:24" x14ac:dyDescent="0.2">
      <c r="A43" t="s">
        <v>167</v>
      </c>
      <c r="B43" t="s">
        <v>570</v>
      </c>
      <c r="C43" t="s">
        <v>169</v>
      </c>
      <c r="D43" t="s">
        <v>439</v>
      </c>
      <c r="E43" t="s">
        <v>27</v>
      </c>
      <c r="F43" t="s">
        <v>28</v>
      </c>
      <c r="G43" t="s">
        <v>29</v>
      </c>
      <c r="I43">
        <v>1</v>
      </c>
      <c r="J43" t="s">
        <v>30</v>
      </c>
      <c r="K43" t="s">
        <v>30</v>
      </c>
      <c r="L43" t="s">
        <v>36</v>
      </c>
      <c r="M43">
        <v>6</v>
      </c>
      <c r="N43">
        <v>26205077</v>
      </c>
      <c r="O43">
        <v>26205077</v>
      </c>
      <c r="P43" t="s">
        <v>32</v>
      </c>
      <c r="Q43" t="s">
        <v>37</v>
      </c>
      <c r="X43">
        <v>85</v>
      </c>
    </row>
    <row r="44" spans="1:24" x14ac:dyDescent="0.2">
      <c r="A44" t="s">
        <v>276</v>
      </c>
      <c r="B44" t="s">
        <v>571</v>
      </c>
      <c r="C44" t="s">
        <v>278</v>
      </c>
      <c r="D44" t="s">
        <v>572</v>
      </c>
      <c r="E44" t="s">
        <v>27</v>
      </c>
      <c r="F44" t="s">
        <v>28</v>
      </c>
      <c r="G44" t="s">
        <v>29</v>
      </c>
      <c r="J44" t="s">
        <v>35</v>
      </c>
      <c r="K44" t="s">
        <v>125</v>
      </c>
      <c r="L44" t="s">
        <v>280</v>
      </c>
      <c r="M44">
        <v>6</v>
      </c>
      <c r="N44">
        <v>26205087</v>
      </c>
      <c r="O44">
        <v>26205087</v>
      </c>
      <c r="P44" t="s">
        <v>31</v>
      </c>
      <c r="Q44" t="s">
        <v>32</v>
      </c>
      <c r="U44">
        <v>37</v>
      </c>
      <c r="X44">
        <v>87</v>
      </c>
    </row>
    <row r="45" spans="1:24" x14ac:dyDescent="0.2">
      <c r="A45" t="s">
        <v>573</v>
      </c>
      <c r="B45" t="s">
        <v>574</v>
      </c>
      <c r="C45" t="s">
        <v>478</v>
      </c>
      <c r="D45" t="s">
        <v>575</v>
      </c>
      <c r="E45" t="s">
        <v>27</v>
      </c>
      <c r="F45" t="s">
        <v>28</v>
      </c>
      <c r="G45" t="s">
        <v>29</v>
      </c>
      <c r="J45" t="s">
        <v>30</v>
      </c>
      <c r="K45" t="s">
        <v>30</v>
      </c>
      <c r="L45" t="s">
        <v>36</v>
      </c>
      <c r="M45">
        <v>6</v>
      </c>
      <c r="N45">
        <v>26205098</v>
      </c>
      <c r="O45">
        <v>26205098</v>
      </c>
      <c r="P45" t="s">
        <v>31</v>
      </c>
      <c r="Q45" t="s">
        <v>38</v>
      </c>
      <c r="X45">
        <v>48</v>
      </c>
    </row>
    <row r="46" spans="1:24" x14ac:dyDescent="0.2">
      <c r="A46" t="s">
        <v>276</v>
      </c>
      <c r="B46" t="s">
        <v>576</v>
      </c>
      <c r="C46" t="s">
        <v>278</v>
      </c>
      <c r="D46" t="s">
        <v>577</v>
      </c>
      <c r="E46" t="s">
        <v>27</v>
      </c>
      <c r="F46" t="s">
        <v>28</v>
      </c>
      <c r="G46" t="s">
        <v>29</v>
      </c>
      <c r="J46" t="s">
        <v>35</v>
      </c>
      <c r="K46" t="s">
        <v>125</v>
      </c>
      <c r="L46" t="s">
        <v>280</v>
      </c>
      <c r="M46">
        <v>6</v>
      </c>
      <c r="N46">
        <v>26205102</v>
      </c>
      <c r="O46">
        <v>26205102</v>
      </c>
      <c r="P46" t="s">
        <v>31</v>
      </c>
      <c r="Q46" t="s">
        <v>37</v>
      </c>
      <c r="U46">
        <v>29</v>
      </c>
      <c r="X46">
        <v>955</v>
      </c>
    </row>
    <row r="47" spans="1:24" x14ac:dyDescent="0.2">
      <c r="A47" t="s">
        <v>33</v>
      </c>
      <c r="B47" t="s">
        <v>578</v>
      </c>
      <c r="C47" t="s">
        <v>34</v>
      </c>
      <c r="D47" t="s">
        <v>579</v>
      </c>
      <c r="E47" t="s">
        <v>27</v>
      </c>
      <c r="F47" t="s">
        <v>28</v>
      </c>
      <c r="G47" t="s">
        <v>29</v>
      </c>
      <c r="J47" t="s">
        <v>35</v>
      </c>
      <c r="K47" t="s">
        <v>30</v>
      </c>
      <c r="L47" t="s">
        <v>36</v>
      </c>
      <c r="M47">
        <v>6</v>
      </c>
      <c r="N47">
        <v>26205101</v>
      </c>
      <c r="O47">
        <v>26205101</v>
      </c>
      <c r="P47" t="s">
        <v>32</v>
      </c>
      <c r="Q47" t="s">
        <v>38</v>
      </c>
      <c r="T47">
        <v>19</v>
      </c>
      <c r="U47">
        <v>90</v>
      </c>
      <c r="W47">
        <v>102</v>
      </c>
      <c r="X47">
        <v>281</v>
      </c>
    </row>
    <row r="48" spans="1:24" x14ac:dyDescent="0.2">
      <c r="A48" t="s">
        <v>127</v>
      </c>
      <c r="B48" t="s">
        <v>580</v>
      </c>
      <c r="C48" t="s">
        <v>129</v>
      </c>
      <c r="D48" t="s">
        <v>581</v>
      </c>
      <c r="E48" t="s">
        <v>27</v>
      </c>
      <c r="F48" t="s">
        <v>28</v>
      </c>
      <c r="G48" t="s">
        <v>29</v>
      </c>
      <c r="J48" t="s">
        <v>30</v>
      </c>
      <c r="K48" t="s">
        <v>30</v>
      </c>
      <c r="L48" t="s">
        <v>131</v>
      </c>
      <c r="M48">
        <v>6</v>
      </c>
      <c r="N48">
        <v>26205102</v>
      </c>
      <c r="O48">
        <v>26205102</v>
      </c>
      <c r="P48" t="s">
        <v>31</v>
      </c>
      <c r="Q48" t="s">
        <v>38</v>
      </c>
      <c r="X48">
        <v>7</v>
      </c>
    </row>
    <row r="49" spans="1:24" x14ac:dyDescent="0.2">
      <c r="A49" t="s">
        <v>582</v>
      </c>
      <c r="B49" t="s">
        <v>583</v>
      </c>
      <c r="C49" t="s">
        <v>584</v>
      </c>
      <c r="D49" t="s">
        <v>585</v>
      </c>
      <c r="E49" t="s">
        <v>27</v>
      </c>
      <c r="F49" t="s">
        <v>28</v>
      </c>
      <c r="G49" t="s">
        <v>29</v>
      </c>
      <c r="I49">
        <v>1</v>
      </c>
      <c r="J49" t="s">
        <v>125</v>
      </c>
      <c r="K49" t="s">
        <v>125</v>
      </c>
      <c r="L49" t="s">
        <v>36</v>
      </c>
      <c r="M49">
        <v>6</v>
      </c>
      <c r="N49">
        <v>26205108</v>
      </c>
      <c r="O49">
        <v>26205108</v>
      </c>
      <c r="P49" t="s">
        <v>32</v>
      </c>
      <c r="Q49" t="s">
        <v>37</v>
      </c>
      <c r="X49">
        <v>93</v>
      </c>
    </row>
    <row r="50" spans="1:24" x14ac:dyDescent="0.2">
      <c r="A50" t="s">
        <v>52</v>
      </c>
      <c r="B50" t="s">
        <v>586</v>
      </c>
      <c r="C50" t="s">
        <v>53</v>
      </c>
      <c r="D50" t="s">
        <v>587</v>
      </c>
      <c r="E50" t="s">
        <v>27</v>
      </c>
      <c r="F50" t="s">
        <v>28</v>
      </c>
      <c r="G50" t="s">
        <v>29</v>
      </c>
      <c r="I50">
        <v>1</v>
      </c>
      <c r="J50" t="s">
        <v>30</v>
      </c>
      <c r="K50" t="s">
        <v>30</v>
      </c>
      <c r="L50" t="s">
        <v>55</v>
      </c>
      <c r="M50">
        <v>6</v>
      </c>
      <c r="N50">
        <v>26205110</v>
      </c>
      <c r="O50">
        <v>26205110</v>
      </c>
      <c r="P50" t="s">
        <v>37</v>
      </c>
      <c r="Q50" t="s">
        <v>32</v>
      </c>
      <c r="X50">
        <v>1556</v>
      </c>
    </row>
    <row r="51" spans="1:24" x14ac:dyDescent="0.2">
      <c r="A51" t="s">
        <v>341</v>
      </c>
      <c r="B51" t="s">
        <v>588</v>
      </c>
      <c r="C51" t="s">
        <v>183</v>
      </c>
      <c r="D51" t="s">
        <v>215</v>
      </c>
      <c r="E51" t="s">
        <v>27</v>
      </c>
      <c r="F51" t="s">
        <v>28</v>
      </c>
      <c r="G51" t="s">
        <v>29</v>
      </c>
      <c r="I51">
        <v>1</v>
      </c>
      <c r="J51" t="s">
        <v>125</v>
      </c>
      <c r="K51" t="s">
        <v>125</v>
      </c>
      <c r="L51" t="s">
        <v>345</v>
      </c>
      <c r="M51">
        <v>6</v>
      </c>
      <c r="N51">
        <v>26205112</v>
      </c>
      <c r="O51">
        <v>26205112</v>
      </c>
      <c r="P51" t="s">
        <v>32</v>
      </c>
      <c r="Q51" t="s">
        <v>31</v>
      </c>
      <c r="X51">
        <v>76</v>
      </c>
    </row>
    <row r="52" spans="1:24" x14ac:dyDescent="0.2">
      <c r="A52" t="s">
        <v>65</v>
      </c>
      <c r="B52" t="s">
        <v>589</v>
      </c>
      <c r="C52" t="s">
        <v>66</v>
      </c>
      <c r="D52" t="s">
        <v>590</v>
      </c>
      <c r="E52" t="s">
        <v>27</v>
      </c>
      <c r="F52" t="s">
        <v>28</v>
      </c>
      <c r="G52" t="s">
        <v>29</v>
      </c>
      <c r="I52">
        <v>1</v>
      </c>
      <c r="J52" t="s">
        <v>35</v>
      </c>
      <c r="K52" t="s">
        <v>41</v>
      </c>
      <c r="L52" t="s">
        <v>68</v>
      </c>
      <c r="M52">
        <v>6</v>
      </c>
      <c r="N52">
        <v>26205129</v>
      </c>
      <c r="O52">
        <v>26205129</v>
      </c>
      <c r="P52" t="s">
        <v>37</v>
      </c>
      <c r="Q52" t="s">
        <v>32</v>
      </c>
      <c r="T52">
        <v>16</v>
      </c>
      <c r="U52">
        <v>59</v>
      </c>
      <c r="W52">
        <v>113</v>
      </c>
      <c r="X52">
        <v>1324</v>
      </c>
    </row>
    <row r="53" spans="1:24" x14ac:dyDescent="0.2">
      <c r="A53" t="s">
        <v>591</v>
      </c>
      <c r="B53" t="s">
        <v>592</v>
      </c>
      <c r="C53" t="s">
        <v>564</v>
      </c>
      <c r="D53" t="s">
        <v>593</v>
      </c>
      <c r="E53" t="s">
        <v>27</v>
      </c>
      <c r="F53" t="s">
        <v>28</v>
      </c>
      <c r="G53" t="s">
        <v>29</v>
      </c>
      <c r="J53" t="s">
        <v>30</v>
      </c>
      <c r="K53" t="s">
        <v>30</v>
      </c>
      <c r="L53" t="s">
        <v>594</v>
      </c>
      <c r="M53">
        <v>6</v>
      </c>
      <c r="N53">
        <v>26205140</v>
      </c>
      <c r="O53">
        <v>26205140</v>
      </c>
      <c r="P53" t="s">
        <v>32</v>
      </c>
      <c r="Q53" t="s">
        <v>38</v>
      </c>
      <c r="U53">
        <v>81</v>
      </c>
      <c r="X53">
        <v>17</v>
      </c>
    </row>
    <row r="54" spans="1:24" x14ac:dyDescent="0.2">
      <c r="A54" t="s">
        <v>591</v>
      </c>
      <c r="B54" t="s">
        <v>595</v>
      </c>
      <c r="C54" t="s">
        <v>564</v>
      </c>
      <c r="D54" t="s">
        <v>593</v>
      </c>
      <c r="E54" t="s">
        <v>27</v>
      </c>
      <c r="F54" t="s">
        <v>28</v>
      </c>
      <c r="G54" t="s">
        <v>29</v>
      </c>
      <c r="J54" t="s">
        <v>30</v>
      </c>
      <c r="K54" t="s">
        <v>30</v>
      </c>
      <c r="L54" t="s">
        <v>594</v>
      </c>
      <c r="M54">
        <v>6</v>
      </c>
      <c r="N54">
        <v>26205140</v>
      </c>
      <c r="O54">
        <v>26205140</v>
      </c>
      <c r="P54" t="s">
        <v>32</v>
      </c>
      <c r="Q54" t="s">
        <v>38</v>
      </c>
      <c r="U54">
        <v>87</v>
      </c>
      <c r="X54">
        <v>18</v>
      </c>
    </row>
    <row r="55" spans="1:24" x14ac:dyDescent="0.2">
      <c r="A55" t="s">
        <v>24</v>
      </c>
      <c r="B55" t="s">
        <v>596</v>
      </c>
      <c r="C55" t="s">
        <v>25</v>
      </c>
      <c r="D55" t="s">
        <v>597</v>
      </c>
      <c r="E55" t="s">
        <v>598</v>
      </c>
      <c r="F55" t="s">
        <v>28</v>
      </c>
      <c r="G55" t="s">
        <v>29</v>
      </c>
      <c r="I55">
        <v>1</v>
      </c>
      <c r="J55" t="s">
        <v>30</v>
      </c>
      <c r="K55" t="s">
        <v>30</v>
      </c>
      <c r="L55" t="s">
        <v>30</v>
      </c>
      <c r="M55">
        <v>6</v>
      </c>
      <c r="N55">
        <v>26205148</v>
      </c>
      <c r="O55">
        <v>26205148</v>
      </c>
      <c r="P55" t="s">
        <v>32</v>
      </c>
      <c r="Q55" t="s">
        <v>31</v>
      </c>
      <c r="X55">
        <v>410</v>
      </c>
    </row>
    <row r="56" spans="1:24" x14ac:dyDescent="0.2">
      <c r="A56" t="s">
        <v>58</v>
      </c>
      <c r="B56" t="s">
        <v>599</v>
      </c>
      <c r="C56" t="s">
        <v>51</v>
      </c>
      <c r="D56" t="s">
        <v>597</v>
      </c>
      <c r="E56" t="s">
        <v>598</v>
      </c>
      <c r="F56" t="s">
        <v>28</v>
      </c>
      <c r="G56" t="s">
        <v>29</v>
      </c>
      <c r="I56">
        <v>1</v>
      </c>
      <c r="J56" t="s">
        <v>35</v>
      </c>
      <c r="K56" t="s">
        <v>125</v>
      </c>
      <c r="L56" t="s">
        <v>36</v>
      </c>
      <c r="M56">
        <v>6</v>
      </c>
      <c r="N56">
        <v>26205148</v>
      </c>
      <c r="O56">
        <v>26205148</v>
      </c>
      <c r="P56" t="s">
        <v>32</v>
      </c>
      <c r="Q56" t="s">
        <v>31</v>
      </c>
      <c r="X56">
        <v>63</v>
      </c>
    </row>
    <row r="57" spans="1:24" x14ac:dyDescent="0.2">
      <c r="A57" t="s">
        <v>33</v>
      </c>
      <c r="B57" t="s">
        <v>600</v>
      </c>
      <c r="C57" t="s">
        <v>34</v>
      </c>
      <c r="D57" t="s">
        <v>601</v>
      </c>
      <c r="E57" t="s">
        <v>598</v>
      </c>
      <c r="F57" t="s">
        <v>28</v>
      </c>
      <c r="G57" t="s">
        <v>29</v>
      </c>
      <c r="I57">
        <v>1</v>
      </c>
      <c r="J57" t="s">
        <v>35</v>
      </c>
      <c r="K57" t="s">
        <v>30</v>
      </c>
      <c r="L57" t="s">
        <v>36</v>
      </c>
      <c r="M57">
        <v>6</v>
      </c>
      <c r="N57">
        <v>26205150</v>
      </c>
      <c r="O57">
        <v>26205150</v>
      </c>
      <c r="P57" t="s">
        <v>32</v>
      </c>
      <c r="Q57" t="s">
        <v>31</v>
      </c>
      <c r="T57">
        <v>40</v>
      </c>
      <c r="U57">
        <v>47</v>
      </c>
      <c r="W57">
        <v>65</v>
      </c>
      <c r="X57">
        <v>324</v>
      </c>
    </row>
    <row r="58" spans="1:24" x14ac:dyDescent="0.2">
      <c r="A58" t="s">
        <v>65</v>
      </c>
      <c r="B58" t="s">
        <v>602</v>
      </c>
      <c r="C58" t="s">
        <v>603</v>
      </c>
      <c r="D58" t="s">
        <v>601</v>
      </c>
      <c r="E58" t="s">
        <v>598</v>
      </c>
      <c r="F58" t="s">
        <v>28</v>
      </c>
      <c r="G58" t="s">
        <v>29</v>
      </c>
      <c r="I58">
        <v>1</v>
      </c>
      <c r="J58" t="s">
        <v>35</v>
      </c>
      <c r="K58" t="s">
        <v>41</v>
      </c>
      <c r="L58" t="s">
        <v>68</v>
      </c>
      <c r="M58">
        <v>6</v>
      </c>
      <c r="N58">
        <v>26205150</v>
      </c>
      <c r="O58">
        <v>26205150</v>
      </c>
      <c r="P58" t="s">
        <v>32</v>
      </c>
      <c r="Q58" t="s">
        <v>31</v>
      </c>
      <c r="T58">
        <v>20</v>
      </c>
      <c r="U58">
        <v>73</v>
      </c>
      <c r="W58">
        <v>69</v>
      </c>
      <c r="X58">
        <v>180</v>
      </c>
    </row>
    <row r="59" spans="1:24" x14ac:dyDescent="0.2">
      <c r="A59" t="s">
        <v>81</v>
      </c>
      <c r="B59" t="s">
        <v>604</v>
      </c>
      <c r="C59" t="s">
        <v>83</v>
      </c>
      <c r="D59" t="s">
        <v>601</v>
      </c>
      <c r="E59" t="s">
        <v>598</v>
      </c>
      <c r="F59" t="s">
        <v>28</v>
      </c>
      <c r="G59" t="s">
        <v>29</v>
      </c>
      <c r="I59">
        <v>1</v>
      </c>
      <c r="J59" t="s">
        <v>35</v>
      </c>
      <c r="K59" t="s">
        <v>41</v>
      </c>
      <c r="L59" t="s">
        <v>68</v>
      </c>
      <c r="M59">
        <v>6</v>
      </c>
      <c r="N59">
        <v>26205150</v>
      </c>
      <c r="O59">
        <v>26205150</v>
      </c>
      <c r="P59" t="s">
        <v>32</v>
      </c>
      <c r="Q59" t="s">
        <v>31</v>
      </c>
      <c r="U59">
        <v>68</v>
      </c>
      <c r="W59">
        <v>52</v>
      </c>
      <c r="X59">
        <v>87</v>
      </c>
    </row>
    <row r="60" spans="1:24" x14ac:dyDescent="0.2">
      <c r="A60" t="s">
        <v>56</v>
      </c>
      <c r="B60" t="s">
        <v>605</v>
      </c>
      <c r="C60" t="s">
        <v>57</v>
      </c>
      <c r="D60" t="s">
        <v>601</v>
      </c>
      <c r="E60" t="s">
        <v>598</v>
      </c>
      <c r="F60" t="s">
        <v>28</v>
      </c>
      <c r="G60" t="s">
        <v>29</v>
      </c>
      <c r="I60">
        <v>1</v>
      </c>
      <c r="J60" t="s">
        <v>35</v>
      </c>
      <c r="K60" t="s">
        <v>30</v>
      </c>
      <c r="L60" t="s">
        <v>36</v>
      </c>
      <c r="M60">
        <v>6</v>
      </c>
      <c r="N60">
        <v>26205150</v>
      </c>
      <c r="O60">
        <v>26205150</v>
      </c>
      <c r="P60" t="s">
        <v>32</v>
      </c>
      <c r="Q60" t="s">
        <v>31</v>
      </c>
      <c r="T60">
        <v>6</v>
      </c>
      <c r="U60">
        <v>43</v>
      </c>
      <c r="X60">
        <v>106</v>
      </c>
    </row>
    <row r="61" spans="1:24" x14ac:dyDescent="0.2">
      <c r="A61" t="s">
        <v>56</v>
      </c>
      <c r="B61" t="s">
        <v>606</v>
      </c>
      <c r="C61" t="s">
        <v>57</v>
      </c>
      <c r="D61" t="s">
        <v>471</v>
      </c>
      <c r="E61" t="s">
        <v>598</v>
      </c>
      <c r="F61" t="s">
        <v>28</v>
      </c>
      <c r="G61" t="s">
        <v>29</v>
      </c>
      <c r="J61" t="s">
        <v>35</v>
      </c>
      <c r="K61" t="s">
        <v>30</v>
      </c>
      <c r="L61" t="s">
        <v>36</v>
      </c>
      <c r="M61">
        <v>6</v>
      </c>
      <c r="N61">
        <v>26205156</v>
      </c>
      <c r="O61">
        <v>26205156</v>
      </c>
      <c r="P61" t="s">
        <v>32</v>
      </c>
      <c r="Q61" t="s">
        <v>37</v>
      </c>
      <c r="T61">
        <v>16</v>
      </c>
      <c r="U61">
        <v>60</v>
      </c>
      <c r="X61">
        <v>117</v>
      </c>
    </row>
    <row r="62" spans="1:24" x14ac:dyDescent="0.2">
      <c r="A62" t="s">
        <v>250</v>
      </c>
      <c r="B62" t="s">
        <v>607</v>
      </c>
      <c r="C62" t="s">
        <v>252</v>
      </c>
      <c r="D62" t="s">
        <v>471</v>
      </c>
      <c r="E62" t="s">
        <v>598</v>
      </c>
      <c r="F62" t="s">
        <v>28</v>
      </c>
      <c r="G62" t="s">
        <v>29</v>
      </c>
      <c r="J62" t="s">
        <v>35</v>
      </c>
      <c r="K62" t="s">
        <v>30</v>
      </c>
      <c r="L62" t="s">
        <v>36</v>
      </c>
      <c r="M62">
        <v>6</v>
      </c>
      <c r="N62">
        <v>26205156</v>
      </c>
      <c r="O62">
        <v>26205156</v>
      </c>
      <c r="P62" t="s">
        <v>32</v>
      </c>
      <c r="Q62" t="s">
        <v>37</v>
      </c>
      <c r="T62">
        <v>14</v>
      </c>
      <c r="U62">
        <v>71</v>
      </c>
      <c r="X62">
        <v>326</v>
      </c>
    </row>
    <row r="63" spans="1:24" x14ac:dyDescent="0.2">
      <c r="A63" t="s">
        <v>443</v>
      </c>
      <c r="B63" t="s">
        <v>608</v>
      </c>
      <c r="C63" t="s">
        <v>252</v>
      </c>
      <c r="D63" t="s">
        <v>609</v>
      </c>
      <c r="E63" t="s">
        <v>598</v>
      </c>
      <c r="F63" t="s">
        <v>28</v>
      </c>
      <c r="G63" t="s">
        <v>29</v>
      </c>
      <c r="J63" t="s">
        <v>30</v>
      </c>
      <c r="K63" t="s">
        <v>30</v>
      </c>
      <c r="L63" t="s">
        <v>36</v>
      </c>
      <c r="M63">
        <v>6</v>
      </c>
      <c r="N63">
        <v>26205155</v>
      </c>
      <c r="O63">
        <v>26205155</v>
      </c>
      <c r="P63" t="s">
        <v>32</v>
      </c>
      <c r="Q63" t="s">
        <v>37</v>
      </c>
      <c r="X63">
        <v>581</v>
      </c>
    </row>
    <row r="64" spans="1:24" x14ac:dyDescent="0.2">
      <c r="A64" t="s">
        <v>524</v>
      </c>
      <c r="B64" t="s">
        <v>610</v>
      </c>
      <c r="C64" t="s">
        <v>525</v>
      </c>
      <c r="D64" t="s">
        <v>474</v>
      </c>
      <c r="E64" t="s">
        <v>27</v>
      </c>
      <c r="F64" t="s">
        <v>28</v>
      </c>
      <c r="G64" t="s">
        <v>29</v>
      </c>
      <c r="J64" t="s">
        <v>30</v>
      </c>
      <c r="K64" t="s">
        <v>30</v>
      </c>
      <c r="L64" t="s">
        <v>30</v>
      </c>
      <c r="M64">
        <v>6</v>
      </c>
      <c r="N64">
        <v>26205159</v>
      </c>
      <c r="O64">
        <v>26205159</v>
      </c>
      <c r="P64" t="s">
        <v>32</v>
      </c>
      <c r="Q64" t="s">
        <v>38</v>
      </c>
      <c r="X64">
        <v>352</v>
      </c>
    </row>
    <row r="65" spans="1:26" x14ac:dyDescent="0.2">
      <c r="A65" t="s">
        <v>220</v>
      </c>
      <c r="B65" t="s">
        <v>611</v>
      </c>
      <c r="C65" t="s">
        <v>45</v>
      </c>
      <c r="D65" t="s">
        <v>612</v>
      </c>
      <c r="E65" t="s">
        <v>27</v>
      </c>
      <c r="F65" t="s">
        <v>28</v>
      </c>
      <c r="G65" t="s">
        <v>29</v>
      </c>
      <c r="I65">
        <v>1</v>
      </c>
      <c r="J65" t="s">
        <v>30</v>
      </c>
      <c r="K65" t="s">
        <v>30</v>
      </c>
      <c r="L65" t="s">
        <v>30</v>
      </c>
      <c r="M65">
        <v>6</v>
      </c>
      <c r="N65">
        <v>26205162</v>
      </c>
      <c r="O65">
        <v>26205162</v>
      </c>
      <c r="P65" t="s">
        <v>31</v>
      </c>
      <c r="Q65" t="s">
        <v>37</v>
      </c>
      <c r="U65">
        <v>595</v>
      </c>
      <c r="X65">
        <v>61</v>
      </c>
    </row>
    <row r="66" spans="1:26" x14ac:dyDescent="0.2">
      <c r="A66" t="s">
        <v>43</v>
      </c>
      <c r="B66" t="s">
        <v>613</v>
      </c>
      <c r="C66" t="s">
        <v>45</v>
      </c>
      <c r="D66" t="s">
        <v>614</v>
      </c>
      <c r="E66" t="s">
        <v>27</v>
      </c>
      <c r="F66" t="s">
        <v>28</v>
      </c>
      <c r="G66" t="s">
        <v>29</v>
      </c>
      <c r="J66" t="s">
        <v>35</v>
      </c>
      <c r="K66" t="s">
        <v>30</v>
      </c>
      <c r="L66" t="s">
        <v>36</v>
      </c>
      <c r="M66">
        <v>6</v>
      </c>
      <c r="N66">
        <v>26205164</v>
      </c>
      <c r="O66">
        <v>26205164</v>
      </c>
      <c r="P66" t="s">
        <v>31</v>
      </c>
      <c r="Q66" t="s">
        <v>38</v>
      </c>
      <c r="T66">
        <v>12</v>
      </c>
      <c r="U66">
        <v>28</v>
      </c>
      <c r="X66">
        <v>40</v>
      </c>
    </row>
    <row r="67" spans="1:26" x14ac:dyDescent="0.2">
      <c r="A67" t="s">
        <v>81</v>
      </c>
      <c r="B67" t="s">
        <v>615</v>
      </c>
      <c r="C67" t="s">
        <v>83</v>
      </c>
      <c r="D67" t="s">
        <v>616</v>
      </c>
      <c r="E67" t="s">
        <v>27</v>
      </c>
      <c r="F67" t="s">
        <v>28</v>
      </c>
      <c r="G67" t="s">
        <v>29</v>
      </c>
      <c r="J67" t="s">
        <v>35</v>
      </c>
      <c r="K67" t="s">
        <v>41</v>
      </c>
      <c r="L67" t="s">
        <v>68</v>
      </c>
      <c r="M67">
        <v>6</v>
      </c>
      <c r="N67">
        <v>26205164</v>
      </c>
      <c r="O67">
        <v>26205164</v>
      </c>
      <c r="P67" t="s">
        <v>31</v>
      </c>
      <c r="Q67" t="s">
        <v>32</v>
      </c>
      <c r="U67">
        <v>13</v>
      </c>
      <c r="W67">
        <v>43</v>
      </c>
      <c r="X67">
        <v>70</v>
      </c>
    </row>
    <row r="68" spans="1:26" x14ac:dyDescent="0.2">
      <c r="A68" t="s">
        <v>33</v>
      </c>
      <c r="B68" t="s">
        <v>617</v>
      </c>
      <c r="C68" t="s">
        <v>106</v>
      </c>
      <c r="D68" t="s">
        <v>324</v>
      </c>
      <c r="E68" t="s">
        <v>27</v>
      </c>
      <c r="F68" t="s">
        <v>28</v>
      </c>
      <c r="G68" t="s">
        <v>29</v>
      </c>
      <c r="J68" t="s">
        <v>35</v>
      </c>
      <c r="K68" t="s">
        <v>30</v>
      </c>
      <c r="L68" t="s">
        <v>36</v>
      </c>
      <c r="M68">
        <v>6</v>
      </c>
      <c r="N68">
        <v>26205175</v>
      </c>
      <c r="O68">
        <v>26205175</v>
      </c>
      <c r="P68" t="s">
        <v>31</v>
      </c>
      <c r="Q68" t="s">
        <v>37</v>
      </c>
      <c r="T68">
        <v>38</v>
      </c>
      <c r="U68">
        <v>48</v>
      </c>
      <c r="W68">
        <v>97</v>
      </c>
      <c r="X68">
        <v>981</v>
      </c>
    </row>
    <row r="69" spans="1:26" s="15" customFormat="1" x14ac:dyDescent="0.2">
      <c r="A69" s="15" t="s">
        <v>1300</v>
      </c>
      <c r="B69" s="15" t="s">
        <v>1615</v>
      </c>
      <c r="C69" s="15" t="s">
        <v>80</v>
      </c>
      <c r="D69" s="15" t="s">
        <v>507</v>
      </c>
      <c r="E69" s="15" t="s">
        <v>27</v>
      </c>
      <c r="F69" s="15" t="s">
        <v>28</v>
      </c>
      <c r="G69" s="15" t="s">
        <v>29</v>
      </c>
      <c r="H69" s="15" t="s">
        <v>1233</v>
      </c>
      <c r="I69" s="15">
        <v>1</v>
      </c>
      <c r="J69" s="15" t="s">
        <v>50</v>
      </c>
      <c r="K69" s="15" t="s">
        <v>50</v>
      </c>
      <c r="L69" s="15" t="s">
        <v>50</v>
      </c>
      <c r="M69" s="15">
        <v>6</v>
      </c>
      <c r="N69" s="15">
        <v>26204901</v>
      </c>
      <c r="O69" s="15">
        <v>26204901</v>
      </c>
      <c r="P69" s="15" t="s">
        <v>32</v>
      </c>
      <c r="Q69" s="15" t="s">
        <v>31</v>
      </c>
      <c r="R69" s="15">
        <v>7.0000000000000007E-2</v>
      </c>
      <c r="T69" s="15">
        <v>4</v>
      </c>
      <c r="U69" s="15">
        <v>53</v>
      </c>
      <c r="W69" s="15">
        <v>40</v>
      </c>
      <c r="X69" s="15">
        <v>28</v>
      </c>
      <c r="Y69" s="16">
        <v>43466</v>
      </c>
      <c r="Z69" s="15" t="s">
        <v>1616</v>
      </c>
    </row>
    <row r="70" spans="1:26" s="15" customFormat="1" x14ac:dyDescent="0.2">
      <c r="A70" s="15" t="s">
        <v>1252</v>
      </c>
      <c r="B70" s="15" t="s">
        <v>1617</v>
      </c>
      <c r="C70" s="15" t="s">
        <v>252</v>
      </c>
      <c r="D70" s="15" t="s">
        <v>111</v>
      </c>
      <c r="E70" s="15" t="s">
        <v>27</v>
      </c>
      <c r="F70" s="15" t="s">
        <v>28</v>
      </c>
      <c r="G70" s="15" t="s">
        <v>29</v>
      </c>
      <c r="J70" s="15" t="s">
        <v>30</v>
      </c>
      <c r="K70" s="15" t="s">
        <v>30</v>
      </c>
      <c r="L70" s="15" t="s">
        <v>30</v>
      </c>
      <c r="M70" s="15">
        <v>6</v>
      </c>
      <c r="N70" s="15">
        <v>26204913</v>
      </c>
      <c r="O70" s="15">
        <v>26204913</v>
      </c>
      <c r="P70" s="15" t="s">
        <v>32</v>
      </c>
      <c r="Q70" s="15" t="s">
        <v>37</v>
      </c>
      <c r="R70" s="15">
        <v>0.02</v>
      </c>
      <c r="T70" s="15">
        <v>9</v>
      </c>
      <c r="U70" s="15">
        <v>428</v>
      </c>
      <c r="X70" s="15">
        <v>2581</v>
      </c>
      <c r="Y70" s="16">
        <v>43466</v>
      </c>
      <c r="Z70" s="15" t="s">
        <v>1618</v>
      </c>
    </row>
    <row r="71" spans="1:26" s="15" customFormat="1" x14ac:dyDescent="0.2">
      <c r="A71" s="15" t="s">
        <v>1231</v>
      </c>
      <c r="B71" s="15" t="s">
        <v>1619</v>
      </c>
      <c r="C71" s="15" t="s">
        <v>45</v>
      </c>
      <c r="D71" s="15" t="s">
        <v>893</v>
      </c>
      <c r="E71" s="15" t="s">
        <v>27</v>
      </c>
      <c r="F71" s="15" t="s">
        <v>28</v>
      </c>
      <c r="G71" s="15" t="s">
        <v>29</v>
      </c>
      <c r="H71" s="15" t="s">
        <v>1271</v>
      </c>
      <c r="J71" s="15" t="s">
        <v>35</v>
      </c>
      <c r="K71" s="15" t="s">
        <v>41</v>
      </c>
      <c r="L71" s="15" t="s">
        <v>36</v>
      </c>
      <c r="M71" s="15">
        <v>6</v>
      </c>
      <c r="N71" s="15">
        <v>26204925</v>
      </c>
      <c r="O71" s="15">
        <v>26204925</v>
      </c>
      <c r="P71" s="15" t="s">
        <v>32</v>
      </c>
      <c r="Q71" s="15" t="s">
        <v>38</v>
      </c>
      <c r="R71" s="15">
        <v>0.03</v>
      </c>
      <c r="T71" s="15">
        <v>4</v>
      </c>
      <c r="U71" s="15">
        <v>113</v>
      </c>
      <c r="X71" s="15">
        <v>60</v>
      </c>
      <c r="Y71" s="16">
        <v>43466</v>
      </c>
      <c r="Z71" s="15" t="s">
        <v>1620</v>
      </c>
    </row>
    <row r="72" spans="1:26" s="15" customFormat="1" x14ac:dyDescent="0.2">
      <c r="A72" s="15" t="s">
        <v>1153</v>
      </c>
      <c r="B72" s="15" t="s">
        <v>1621</v>
      </c>
      <c r="C72" s="15" t="s">
        <v>358</v>
      </c>
      <c r="D72" s="15" t="s">
        <v>387</v>
      </c>
      <c r="E72" s="15" t="s">
        <v>27</v>
      </c>
      <c r="F72" s="15" t="s">
        <v>28</v>
      </c>
      <c r="G72" s="15" t="s">
        <v>29</v>
      </c>
      <c r="H72" s="15" t="s">
        <v>1233</v>
      </c>
      <c r="J72" s="15" t="s">
        <v>50</v>
      </c>
      <c r="K72" s="15" t="s">
        <v>50</v>
      </c>
      <c r="L72" s="15" t="s">
        <v>50</v>
      </c>
      <c r="M72" s="15">
        <v>6</v>
      </c>
      <c r="N72" s="15">
        <v>26204962</v>
      </c>
      <c r="O72" s="15">
        <v>26204962</v>
      </c>
      <c r="P72" s="15" t="s">
        <v>38</v>
      </c>
      <c r="Q72" s="15" t="s">
        <v>32</v>
      </c>
      <c r="R72" s="15">
        <v>0.14000000000000001</v>
      </c>
      <c r="T72" s="15">
        <v>6</v>
      </c>
      <c r="U72" s="15">
        <v>38</v>
      </c>
      <c r="W72" s="15">
        <v>45</v>
      </c>
      <c r="X72" s="15">
        <v>12696</v>
      </c>
      <c r="Y72" s="16">
        <v>43466</v>
      </c>
      <c r="Z72" s="15" t="s">
        <v>1622</v>
      </c>
    </row>
    <row r="73" spans="1:26" s="15" customFormat="1" x14ac:dyDescent="0.2">
      <c r="A73" s="15" t="s">
        <v>1184</v>
      </c>
      <c r="B73" s="15" t="s">
        <v>1623</v>
      </c>
      <c r="C73" s="15" t="s">
        <v>252</v>
      </c>
      <c r="D73" s="15" t="s">
        <v>140</v>
      </c>
      <c r="E73" s="15" t="s">
        <v>27</v>
      </c>
      <c r="F73" s="15" t="s">
        <v>28</v>
      </c>
      <c r="G73" s="15" t="s">
        <v>29</v>
      </c>
      <c r="H73" s="15" t="s">
        <v>1233</v>
      </c>
      <c r="J73" s="15" t="s">
        <v>50</v>
      </c>
      <c r="K73" s="15" t="s">
        <v>50</v>
      </c>
      <c r="L73" s="15" t="s">
        <v>50</v>
      </c>
      <c r="M73" s="15">
        <v>6</v>
      </c>
      <c r="N73" s="15">
        <v>26204982</v>
      </c>
      <c r="O73" s="15">
        <v>26204982</v>
      </c>
      <c r="P73" s="15" t="s">
        <v>32</v>
      </c>
      <c r="Q73" s="15" t="s">
        <v>37</v>
      </c>
      <c r="R73" s="15">
        <v>0.28000000000000003</v>
      </c>
      <c r="T73" s="15">
        <v>19</v>
      </c>
      <c r="U73" s="15">
        <v>48</v>
      </c>
      <c r="W73" s="15">
        <v>78</v>
      </c>
      <c r="X73" s="15">
        <v>627</v>
      </c>
      <c r="Y73" s="16">
        <v>43466</v>
      </c>
      <c r="Z73" s="15" t="s">
        <v>1624</v>
      </c>
    </row>
    <row r="74" spans="1:26" s="15" customFormat="1" x14ac:dyDescent="0.2">
      <c r="A74" s="15" t="s">
        <v>1153</v>
      </c>
      <c r="B74" s="15" t="s">
        <v>1178</v>
      </c>
      <c r="C74" s="15" t="s">
        <v>358</v>
      </c>
      <c r="D74" s="15" t="s">
        <v>747</v>
      </c>
      <c r="E74" s="15" t="s">
        <v>27</v>
      </c>
      <c r="F74" s="15" t="s">
        <v>28</v>
      </c>
      <c r="G74" s="15" t="s">
        <v>29</v>
      </c>
      <c r="H74" s="15" t="s">
        <v>1233</v>
      </c>
      <c r="J74" s="15" t="s">
        <v>50</v>
      </c>
      <c r="K74" s="15" t="s">
        <v>50</v>
      </c>
      <c r="L74" s="15" t="s">
        <v>50</v>
      </c>
      <c r="M74" s="15">
        <v>6</v>
      </c>
      <c r="N74" s="15">
        <v>26205013</v>
      </c>
      <c r="O74" s="15">
        <v>26205013</v>
      </c>
      <c r="P74" s="15" t="s">
        <v>38</v>
      </c>
      <c r="Q74" s="15" t="s">
        <v>32</v>
      </c>
      <c r="R74" s="15">
        <v>0.09</v>
      </c>
      <c r="T74" s="15">
        <v>10</v>
      </c>
      <c r="U74" s="15">
        <v>103</v>
      </c>
      <c r="W74" s="15">
        <v>69</v>
      </c>
      <c r="X74" s="15">
        <v>13874</v>
      </c>
      <c r="Y74" s="16">
        <v>43466</v>
      </c>
      <c r="Z74" s="15" t="s">
        <v>1625</v>
      </c>
    </row>
    <row r="75" spans="1:26" s="15" customFormat="1" x14ac:dyDescent="0.2">
      <c r="A75" s="15" t="s">
        <v>1183</v>
      </c>
      <c r="B75" s="15" t="s">
        <v>1626</v>
      </c>
      <c r="C75" s="15" t="s">
        <v>83</v>
      </c>
      <c r="D75" s="15" t="s">
        <v>284</v>
      </c>
      <c r="E75" s="15" t="s">
        <v>27</v>
      </c>
      <c r="F75" s="15" t="s">
        <v>28</v>
      </c>
      <c r="G75" s="15" t="s">
        <v>29</v>
      </c>
      <c r="H75" s="15" t="s">
        <v>1233</v>
      </c>
      <c r="J75" s="15" t="s">
        <v>50</v>
      </c>
      <c r="K75" s="15" t="s">
        <v>50</v>
      </c>
      <c r="L75" s="15" t="s">
        <v>50</v>
      </c>
      <c r="M75" s="15">
        <v>6</v>
      </c>
      <c r="N75" s="15">
        <v>26205025</v>
      </c>
      <c r="O75" s="15">
        <v>26205025</v>
      </c>
      <c r="P75" s="15" t="s">
        <v>31</v>
      </c>
      <c r="Q75" s="15" t="s">
        <v>32</v>
      </c>
      <c r="R75" s="15">
        <v>0.33</v>
      </c>
      <c r="T75" s="15">
        <v>23</v>
      </c>
      <c r="U75" s="15">
        <v>47</v>
      </c>
      <c r="W75" s="15">
        <v>69</v>
      </c>
      <c r="X75" s="15">
        <v>123</v>
      </c>
      <c r="Y75" s="16">
        <v>43466</v>
      </c>
      <c r="Z75" s="15" t="s">
        <v>1627</v>
      </c>
    </row>
    <row r="76" spans="1:26" s="15" customFormat="1" x14ac:dyDescent="0.2">
      <c r="A76" s="15" t="s">
        <v>1252</v>
      </c>
      <c r="B76" s="15" t="s">
        <v>1628</v>
      </c>
      <c r="C76" s="15" t="s">
        <v>252</v>
      </c>
      <c r="D76" s="15" t="s">
        <v>439</v>
      </c>
      <c r="E76" s="15" t="s">
        <v>27</v>
      </c>
      <c r="F76" s="15" t="s">
        <v>28</v>
      </c>
      <c r="G76" s="15" t="s">
        <v>29</v>
      </c>
      <c r="I76" s="15">
        <v>1</v>
      </c>
      <c r="J76" s="15" t="s">
        <v>30</v>
      </c>
      <c r="K76" s="15" t="s">
        <v>30</v>
      </c>
      <c r="L76" s="15" t="s">
        <v>30</v>
      </c>
      <c r="M76" s="15">
        <v>6</v>
      </c>
      <c r="N76" s="15">
        <v>26205077</v>
      </c>
      <c r="O76" s="15">
        <v>26205077</v>
      </c>
      <c r="P76" s="15" t="s">
        <v>32</v>
      </c>
      <c r="Q76" s="15" t="s">
        <v>37</v>
      </c>
      <c r="R76" s="15">
        <v>0.24</v>
      </c>
      <c r="T76" s="15">
        <v>62</v>
      </c>
      <c r="U76" s="15">
        <v>198</v>
      </c>
      <c r="X76" s="15">
        <v>1381</v>
      </c>
      <c r="Y76" s="16">
        <v>43466</v>
      </c>
      <c r="Z76" s="15" t="s">
        <v>1629</v>
      </c>
    </row>
    <row r="77" spans="1:26" s="15" customFormat="1" x14ac:dyDescent="0.2">
      <c r="A77" s="15" t="s">
        <v>1153</v>
      </c>
      <c r="B77" s="15" t="s">
        <v>1486</v>
      </c>
      <c r="C77" s="15" t="s">
        <v>358</v>
      </c>
      <c r="D77" s="15" t="s">
        <v>206</v>
      </c>
      <c r="E77" s="15" t="s">
        <v>27</v>
      </c>
      <c r="F77" s="15" t="s">
        <v>28</v>
      </c>
      <c r="G77" s="15" t="s">
        <v>29</v>
      </c>
      <c r="H77" s="15" t="s">
        <v>1233</v>
      </c>
      <c r="J77" s="15" t="s">
        <v>50</v>
      </c>
      <c r="K77" s="15" t="s">
        <v>50</v>
      </c>
      <c r="L77" s="15" t="s">
        <v>50</v>
      </c>
      <c r="M77" s="15">
        <v>6</v>
      </c>
      <c r="N77" s="15">
        <v>26205087</v>
      </c>
      <c r="O77" s="15">
        <v>26205087</v>
      </c>
      <c r="P77" s="15" t="s">
        <v>31</v>
      </c>
      <c r="Q77" s="15" t="s">
        <v>38</v>
      </c>
      <c r="R77" s="15">
        <v>0.48</v>
      </c>
      <c r="T77" s="15">
        <v>25</v>
      </c>
      <c r="U77" s="15">
        <v>27</v>
      </c>
      <c r="W77" s="15">
        <v>82</v>
      </c>
      <c r="X77" s="15">
        <v>5699</v>
      </c>
      <c r="Y77" s="16">
        <v>43466</v>
      </c>
      <c r="Z77" s="15" t="s">
        <v>1630</v>
      </c>
    </row>
    <row r="78" spans="1:26" s="15" customFormat="1" x14ac:dyDescent="0.2">
      <c r="A78" s="15" t="s">
        <v>1300</v>
      </c>
      <c r="B78" s="15" t="s">
        <v>1631</v>
      </c>
      <c r="C78" s="15" t="s">
        <v>80</v>
      </c>
      <c r="D78" s="15" t="s">
        <v>1632</v>
      </c>
      <c r="E78" s="15" t="s">
        <v>27</v>
      </c>
      <c r="F78" s="15" t="s">
        <v>28</v>
      </c>
      <c r="G78" s="15" t="s">
        <v>29</v>
      </c>
      <c r="H78" s="15" t="s">
        <v>1246</v>
      </c>
      <c r="J78" s="15" t="s">
        <v>50</v>
      </c>
      <c r="K78" s="15" t="s">
        <v>50</v>
      </c>
      <c r="L78" s="15" t="s">
        <v>50</v>
      </c>
      <c r="M78" s="15">
        <v>6</v>
      </c>
      <c r="N78" s="15">
        <v>26205093</v>
      </c>
      <c r="O78" s="15">
        <v>26205093</v>
      </c>
      <c r="P78" s="15" t="s">
        <v>31</v>
      </c>
      <c r="Q78" s="15" t="s">
        <v>38</v>
      </c>
      <c r="R78" s="15">
        <v>0.04</v>
      </c>
      <c r="T78" s="15">
        <v>10</v>
      </c>
      <c r="U78" s="15">
        <v>235</v>
      </c>
      <c r="W78" s="15">
        <v>131</v>
      </c>
      <c r="X78" s="15">
        <v>53</v>
      </c>
      <c r="Y78" s="16">
        <v>43466</v>
      </c>
      <c r="Z78" s="15" t="s">
        <v>1633</v>
      </c>
    </row>
    <row r="79" spans="1:26" s="15" customFormat="1" x14ac:dyDescent="0.2">
      <c r="A79" s="15" t="s">
        <v>1153</v>
      </c>
      <c r="B79" s="15" t="s">
        <v>1474</v>
      </c>
      <c r="C79" s="15" t="s">
        <v>1475</v>
      </c>
      <c r="D79" s="15" t="s">
        <v>218</v>
      </c>
      <c r="E79" s="15" t="s">
        <v>27</v>
      </c>
      <c r="F79" s="15" t="s">
        <v>28</v>
      </c>
      <c r="G79" s="15" t="s">
        <v>29</v>
      </c>
      <c r="H79" s="15" t="s">
        <v>1233</v>
      </c>
      <c r="J79" s="15" t="s">
        <v>50</v>
      </c>
      <c r="K79" s="15" t="s">
        <v>50</v>
      </c>
      <c r="L79" s="15" t="s">
        <v>50</v>
      </c>
      <c r="M79" s="15">
        <v>6</v>
      </c>
      <c r="N79" s="15">
        <v>26205113</v>
      </c>
      <c r="O79" s="15">
        <v>26205113</v>
      </c>
      <c r="P79" s="15" t="s">
        <v>37</v>
      </c>
      <c r="Q79" s="15" t="s">
        <v>32</v>
      </c>
      <c r="R79" s="15">
        <v>0.13</v>
      </c>
      <c r="T79" s="15">
        <v>16</v>
      </c>
      <c r="U79" s="15">
        <v>104</v>
      </c>
      <c r="W79" s="15">
        <v>64</v>
      </c>
      <c r="X79" s="15">
        <v>7644</v>
      </c>
      <c r="Y79" s="16">
        <v>43466</v>
      </c>
      <c r="Z79" s="15" t="s">
        <v>1634</v>
      </c>
    </row>
    <row r="80" spans="1:26" s="15" customFormat="1" x14ac:dyDescent="0.2">
      <c r="A80" s="15" t="s">
        <v>1231</v>
      </c>
      <c r="B80" s="15" t="s">
        <v>1635</v>
      </c>
      <c r="C80" s="15" t="s">
        <v>45</v>
      </c>
      <c r="D80" s="15" t="s">
        <v>1636</v>
      </c>
      <c r="E80" s="15" t="s">
        <v>27</v>
      </c>
      <c r="F80" s="15" t="s">
        <v>28</v>
      </c>
      <c r="G80" s="15" t="s">
        <v>29</v>
      </c>
      <c r="H80" s="15" t="s">
        <v>1271</v>
      </c>
      <c r="J80" s="15" t="s">
        <v>35</v>
      </c>
      <c r="K80" s="15" t="s">
        <v>41</v>
      </c>
      <c r="L80" s="15" t="s">
        <v>36</v>
      </c>
      <c r="M80" s="15">
        <v>6</v>
      </c>
      <c r="N80" s="15">
        <v>26205143</v>
      </c>
      <c r="O80" s="15">
        <v>26205143</v>
      </c>
      <c r="P80" s="15" t="s">
        <v>31</v>
      </c>
      <c r="Q80" s="15" t="s">
        <v>37</v>
      </c>
      <c r="R80" s="15">
        <v>0.83</v>
      </c>
      <c r="T80" s="15">
        <v>85</v>
      </c>
      <c r="U80" s="15">
        <v>18</v>
      </c>
      <c r="X80" s="15">
        <v>177</v>
      </c>
      <c r="Y80" s="16">
        <v>43466</v>
      </c>
      <c r="Z80" s="15" t="s">
        <v>1637</v>
      </c>
    </row>
    <row r="81" spans="1:26" s="15" customFormat="1" x14ac:dyDescent="0.2">
      <c r="A81" s="15" t="s">
        <v>1144</v>
      </c>
      <c r="B81" s="15" t="s">
        <v>1638</v>
      </c>
      <c r="C81" s="15" t="s">
        <v>584</v>
      </c>
      <c r="D81" s="15" t="s">
        <v>597</v>
      </c>
      <c r="E81" s="15" t="s">
        <v>598</v>
      </c>
      <c r="F81" s="15" t="s">
        <v>28</v>
      </c>
      <c r="G81" s="15" t="s">
        <v>29</v>
      </c>
      <c r="H81" s="15" t="s">
        <v>1246</v>
      </c>
      <c r="I81" s="15">
        <v>1</v>
      </c>
      <c r="J81" s="15" t="s">
        <v>50</v>
      </c>
      <c r="K81" s="15" t="s">
        <v>50</v>
      </c>
      <c r="L81" s="15" t="s">
        <v>50</v>
      </c>
      <c r="M81" s="15">
        <v>6</v>
      </c>
      <c r="N81" s="15">
        <v>26205148</v>
      </c>
      <c r="O81" s="15">
        <v>26205148</v>
      </c>
      <c r="P81" s="15" t="s">
        <v>32</v>
      </c>
      <c r="Q81" s="15" t="s">
        <v>31</v>
      </c>
      <c r="R81" s="15">
        <v>0.12</v>
      </c>
      <c r="T81" s="15">
        <v>21</v>
      </c>
      <c r="U81" s="15">
        <v>148</v>
      </c>
      <c r="W81" s="15">
        <v>205</v>
      </c>
      <c r="X81" s="15">
        <v>207</v>
      </c>
      <c r="Y81" s="16">
        <v>43466</v>
      </c>
      <c r="Z81" s="15" t="s">
        <v>1639</v>
      </c>
    </row>
  </sheetData>
  <autoFilter ref="A1:X68">
    <sortState ref="A2:X75">
      <sortCondition ref="G1:G75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opLeftCell="A13" workbookViewId="0">
      <selection activeCell="D24" sqref="D24"/>
    </sheetView>
  </sheetViews>
  <sheetFormatPr defaultColWidth="11.44140625" defaultRowHeight="15" x14ac:dyDescent="0.2"/>
  <sheetData>
    <row r="1" spans="1:2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</row>
    <row r="2" spans="1:24" x14ac:dyDescent="0.2">
      <c r="A2" t="s">
        <v>33</v>
      </c>
      <c r="B2" t="s">
        <v>619</v>
      </c>
      <c r="C2" t="s">
        <v>106</v>
      </c>
      <c r="D2" t="s">
        <v>620</v>
      </c>
      <c r="E2" t="s">
        <v>27</v>
      </c>
      <c r="F2" t="s">
        <v>621</v>
      </c>
      <c r="G2" t="s">
        <v>29</v>
      </c>
      <c r="J2" t="s">
        <v>35</v>
      </c>
      <c r="K2" t="s">
        <v>30</v>
      </c>
      <c r="L2" t="s">
        <v>36</v>
      </c>
      <c r="M2">
        <v>6</v>
      </c>
      <c r="N2">
        <v>26240661</v>
      </c>
      <c r="O2">
        <v>26240661</v>
      </c>
      <c r="P2" t="s">
        <v>32</v>
      </c>
      <c r="Q2" t="s">
        <v>38</v>
      </c>
      <c r="T2">
        <v>8</v>
      </c>
      <c r="U2">
        <v>17</v>
      </c>
      <c r="W2">
        <v>29</v>
      </c>
      <c r="X2">
        <v>816</v>
      </c>
    </row>
    <row r="3" spans="1:24" x14ac:dyDescent="0.2">
      <c r="A3" t="s">
        <v>195</v>
      </c>
      <c r="B3" t="s">
        <v>622</v>
      </c>
      <c r="C3" t="s">
        <v>57</v>
      </c>
      <c r="D3" t="s">
        <v>623</v>
      </c>
      <c r="E3" t="s">
        <v>27</v>
      </c>
      <c r="F3" t="s">
        <v>624</v>
      </c>
      <c r="G3" t="s">
        <v>29</v>
      </c>
      <c r="I3">
        <v>1</v>
      </c>
      <c r="J3" t="s">
        <v>125</v>
      </c>
      <c r="K3" t="s">
        <v>125</v>
      </c>
      <c r="L3" t="s">
        <v>36</v>
      </c>
      <c r="M3">
        <v>6</v>
      </c>
      <c r="N3">
        <v>26240664</v>
      </c>
      <c r="O3">
        <v>26240664</v>
      </c>
      <c r="P3" t="s">
        <v>32</v>
      </c>
      <c r="Q3" t="s">
        <v>37</v>
      </c>
      <c r="T3">
        <v>8</v>
      </c>
      <c r="U3">
        <v>48</v>
      </c>
      <c r="X3">
        <v>452</v>
      </c>
    </row>
    <row r="4" spans="1:24" x14ac:dyDescent="0.2">
      <c r="A4" t="s">
        <v>56</v>
      </c>
      <c r="B4" t="s">
        <v>625</v>
      </c>
      <c r="C4" t="s">
        <v>57</v>
      </c>
      <c r="D4" t="s">
        <v>626</v>
      </c>
      <c r="E4" t="s">
        <v>27</v>
      </c>
      <c r="F4" t="s">
        <v>327</v>
      </c>
      <c r="G4" t="s">
        <v>29</v>
      </c>
      <c r="J4" t="s">
        <v>35</v>
      </c>
      <c r="K4" t="s">
        <v>30</v>
      </c>
      <c r="L4" t="s">
        <v>36</v>
      </c>
      <c r="M4">
        <v>6</v>
      </c>
      <c r="N4">
        <v>26240672</v>
      </c>
      <c r="O4">
        <v>26240672</v>
      </c>
      <c r="P4" t="s">
        <v>32</v>
      </c>
      <c r="Q4" t="s">
        <v>38</v>
      </c>
      <c r="T4">
        <v>5</v>
      </c>
      <c r="U4">
        <v>52</v>
      </c>
      <c r="X4">
        <v>3181</v>
      </c>
    </row>
    <row r="5" spans="1:24" x14ac:dyDescent="0.2">
      <c r="A5" t="s">
        <v>437</v>
      </c>
      <c r="B5" t="s">
        <v>627</v>
      </c>
      <c r="C5" t="s">
        <v>123</v>
      </c>
      <c r="D5" t="s">
        <v>241</v>
      </c>
      <c r="E5" t="s">
        <v>27</v>
      </c>
      <c r="F5" t="s">
        <v>628</v>
      </c>
      <c r="G5" t="s">
        <v>29</v>
      </c>
      <c r="J5" t="s">
        <v>30</v>
      </c>
      <c r="K5" t="s">
        <v>30</v>
      </c>
      <c r="L5" t="s">
        <v>441</v>
      </c>
      <c r="M5">
        <v>6</v>
      </c>
      <c r="N5">
        <v>26240676</v>
      </c>
      <c r="O5">
        <v>26240676</v>
      </c>
      <c r="P5" t="s">
        <v>32</v>
      </c>
      <c r="Q5" t="s">
        <v>38</v>
      </c>
      <c r="X5">
        <v>656</v>
      </c>
    </row>
    <row r="6" spans="1:24" x14ac:dyDescent="0.2">
      <c r="A6" t="s">
        <v>437</v>
      </c>
      <c r="B6" t="s">
        <v>629</v>
      </c>
      <c r="C6" t="s">
        <v>123</v>
      </c>
      <c r="D6" t="s">
        <v>630</v>
      </c>
      <c r="E6" t="s">
        <v>27</v>
      </c>
      <c r="F6" t="s">
        <v>631</v>
      </c>
      <c r="G6" t="s">
        <v>29</v>
      </c>
      <c r="J6" t="s">
        <v>30</v>
      </c>
      <c r="K6" t="s">
        <v>30</v>
      </c>
      <c r="L6" t="s">
        <v>441</v>
      </c>
      <c r="M6">
        <v>6</v>
      </c>
      <c r="N6">
        <v>26240681</v>
      </c>
      <c r="O6">
        <v>26240681</v>
      </c>
      <c r="P6" t="s">
        <v>32</v>
      </c>
      <c r="Q6" t="s">
        <v>38</v>
      </c>
      <c r="X6">
        <v>382</v>
      </c>
    </row>
    <row r="7" spans="1:24" x14ac:dyDescent="0.2">
      <c r="A7" t="s">
        <v>476</v>
      </c>
      <c r="B7" t="s">
        <v>632</v>
      </c>
      <c r="C7" t="s">
        <v>478</v>
      </c>
      <c r="D7" t="s">
        <v>362</v>
      </c>
      <c r="E7" t="s">
        <v>27</v>
      </c>
      <c r="F7" t="s">
        <v>363</v>
      </c>
      <c r="G7" t="s">
        <v>29</v>
      </c>
      <c r="J7" t="s">
        <v>35</v>
      </c>
      <c r="K7" t="s">
        <v>41</v>
      </c>
      <c r="L7" t="s">
        <v>94</v>
      </c>
      <c r="M7">
        <v>6</v>
      </c>
      <c r="N7">
        <v>26240696</v>
      </c>
      <c r="O7">
        <v>26240696</v>
      </c>
      <c r="P7" t="s">
        <v>32</v>
      </c>
      <c r="Q7" t="s">
        <v>37</v>
      </c>
      <c r="T7">
        <v>37</v>
      </c>
      <c r="U7">
        <v>43</v>
      </c>
      <c r="W7">
        <v>66</v>
      </c>
      <c r="X7">
        <v>105</v>
      </c>
    </row>
    <row r="8" spans="1:24" x14ac:dyDescent="0.2">
      <c r="A8" t="s">
        <v>47</v>
      </c>
      <c r="B8" t="s">
        <v>633</v>
      </c>
      <c r="C8" t="s">
        <v>49</v>
      </c>
      <c r="D8" t="s">
        <v>365</v>
      </c>
      <c r="E8" t="s">
        <v>27</v>
      </c>
      <c r="F8" t="s">
        <v>366</v>
      </c>
      <c r="G8" t="s">
        <v>29</v>
      </c>
      <c r="J8" t="s">
        <v>50</v>
      </c>
      <c r="K8" t="s">
        <v>50</v>
      </c>
      <c r="L8" t="s">
        <v>50</v>
      </c>
      <c r="M8">
        <v>6</v>
      </c>
      <c r="N8">
        <v>26240705</v>
      </c>
      <c r="O8">
        <v>26240705</v>
      </c>
      <c r="P8" t="s">
        <v>31</v>
      </c>
      <c r="Q8" t="s">
        <v>38</v>
      </c>
      <c r="T8">
        <v>24</v>
      </c>
      <c r="U8">
        <v>38</v>
      </c>
      <c r="V8">
        <v>1</v>
      </c>
      <c r="W8">
        <v>82</v>
      </c>
      <c r="X8">
        <v>1191</v>
      </c>
    </row>
    <row r="9" spans="1:24" x14ac:dyDescent="0.2">
      <c r="A9" t="s">
        <v>634</v>
      </c>
      <c r="B9" t="s">
        <v>635</v>
      </c>
      <c r="C9" t="s">
        <v>53</v>
      </c>
      <c r="D9" t="s">
        <v>636</v>
      </c>
      <c r="E9" t="s">
        <v>27</v>
      </c>
      <c r="F9" t="s">
        <v>637</v>
      </c>
      <c r="G9" t="s">
        <v>29</v>
      </c>
      <c r="J9" t="s">
        <v>30</v>
      </c>
      <c r="K9" t="s">
        <v>30</v>
      </c>
      <c r="L9" t="s">
        <v>638</v>
      </c>
      <c r="M9">
        <v>6</v>
      </c>
      <c r="N9">
        <v>26240712</v>
      </c>
      <c r="O9">
        <v>26240712</v>
      </c>
      <c r="P9" t="s">
        <v>32</v>
      </c>
      <c r="Q9" t="s">
        <v>37</v>
      </c>
      <c r="X9">
        <v>5093</v>
      </c>
    </row>
    <row r="10" spans="1:24" x14ac:dyDescent="0.2">
      <c r="A10" t="s">
        <v>81</v>
      </c>
      <c r="B10" t="s">
        <v>639</v>
      </c>
      <c r="C10" t="s">
        <v>83</v>
      </c>
      <c r="D10" t="s">
        <v>518</v>
      </c>
      <c r="E10" t="s">
        <v>27</v>
      </c>
      <c r="F10" t="s">
        <v>640</v>
      </c>
      <c r="G10" t="s">
        <v>29</v>
      </c>
      <c r="J10" t="s">
        <v>35</v>
      </c>
      <c r="K10" t="s">
        <v>41</v>
      </c>
      <c r="L10" t="s">
        <v>68</v>
      </c>
      <c r="M10">
        <v>6</v>
      </c>
      <c r="N10">
        <v>26240726</v>
      </c>
      <c r="O10">
        <v>26240726</v>
      </c>
      <c r="P10" t="s">
        <v>32</v>
      </c>
      <c r="Q10" t="s">
        <v>31</v>
      </c>
      <c r="U10">
        <v>29</v>
      </c>
      <c r="W10">
        <v>33</v>
      </c>
      <c r="X10">
        <v>1809</v>
      </c>
    </row>
    <row r="11" spans="1:24" x14ac:dyDescent="0.2">
      <c r="A11" t="s">
        <v>250</v>
      </c>
      <c r="B11" t="s">
        <v>274</v>
      </c>
      <c r="C11" t="s">
        <v>252</v>
      </c>
      <c r="D11" t="s">
        <v>641</v>
      </c>
      <c r="E11" t="s">
        <v>27</v>
      </c>
      <c r="F11" t="s">
        <v>642</v>
      </c>
      <c r="G11" t="s">
        <v>29</v>
      </c>
      <c r="I11">
        <v>1</v>
      </c>
      <c r="J11" t="s">
        <v>35</v>
      </c>
      <c r="K11" t="s">
        <v>30</v>
      </c>
      <c r="L11" t="s">
        <v>36</v>
      </c>
      <c r="M11">
        <v>6</v>
      </c>
      <c r="N11">
        <v>26240738</v>
      </c>
      <c r="O11">
        <v>26240738</v>
      </c>
      <c r="P11" t="s">
        <v>32</v>
      </c>
      <c r="Q11" t="s">
        <v>37</v>
      </c>
      <c r="T11">
        <v>9</v>
      </c>
      <c r="U11">
        <v>34</v>
      </c>
      <c r="X11">
        <v>15944</v>
      </c>
    </row>
    <row r="12" spans="1:24" x14ac:dyDescent="0.2">
      <c r="A12" t="s">
        <v>537</v>
      </c>
      <c r="B12" t="s">
        <v>643</v>
      </c>
      <c r="C12" t="s">
        <v>63</v>
      </c>
      <c r="D12" t="s">
        <v>387</v>
      </c>
      <c r="E12" t="s">
        <v>27</v>
      </c>
      <c r="F12" t="s">
        <v>388</v>
      </c>
      <c r="G12" t="s">
        <v>29</v>
      </c>
      <c r="I12">
        <v>1</v>
      </c>
      <c r="J12" t="s">
        <v>35</v>
      </c>
      <c r="K12" t="s">
        <v>30</v>
      </c>
      <c r="L12" t="s">
        <v>315</v>
      </c>
      <c r="M12">
        <v>6</v>
      </c>
      <c r="N12">
        <v>26240743</v>
      </c>
      <c r="O12">
        <v>26240743</v>
      </c>
      <c r="P12" t="s">
        <v>31</v>
      </c>
      <c r="Q12" t="s">
        <v>32</v>
      </c>
      <c r="T12">
        <v>13</v>
      </c>
      <c r="U12">
        <v>54</v>
      </c>
      <c r="W12">
        <v>105</v>
      </c>
      <c r="X12">
        <v>92</v>
      </c>
    </row>
    <row r="13" spans="1:24" x14ac:dyDescent="0.2">
      <c r="A13" t="s">
        <v>52</v>
      </c>
      <c r="B13" t="s">
        <v>644</v>
      </c>
      <c r="C13" t="s">
        <v>53</v>
      </c>
      <c r="D13" t="s">
        <v>645</v>
      </c>
      <c r="E13" t="s">
        <v>27</v>
      </c>
      <c r="F13" t="s">
        <v>646</v>
      </c>
      <c r="G13" t="s">
        <v>29</v>
      </c>
      <c r="J13" t="s">
        <v>30</v>
      </c>
      <c r="K13" t="s">
        <v>30</v>
      </c>
      <c r="L13" t="s">
        <v>55</v>
      </c>
      <c r="M13">
        <v>6</v>
      </c>
      <c r="N13">
        <v>26240745</v>
      </c>
      <c r="O13">
        <v>26240745</v>
      </c>
      <c r="P13" t="s">
        <v>31</v>
      </c>
      <c r="Q13" t="s">
        <v>38</v>
      </c>
      <c r="X13">
        <v>1887</v>
      </c>
    </row>
    <row r="14" spans="1:24" x14ac:dyDescent="0.2">
      <c r="A14" t="s">
        <v>108</v>
      </c>
      <c r="B14" t="s">
        <v>647</v>
      </c>
      <c r="C14" t="s">
        <v>110</v>
      </c>
      <c r="D14" t="s">
        <v>648</v>
      </c>
      <c r="E14" t="s">
        <v>27</v>
      </c>
      <c r="F14" t="s">
        <v>649</v>
      </c>
      <c r="G14" t="s">
        <v>29</v>
      </c>
      <c r="I14">
        <v>1</v>
      </c>
      <c r="J14" t="s">
        <v>35</v>
      </c>
      <c r="K14" t="s">
        <v>41</v>
      </c>
      <c r="L14" t="s">
        <v>112</v>
      </c>
      <c r="M14">
        <v>6</v>
      </c>
      <c r="N14">
        <v>26240759</v>
      </c>
      <c r="O14">
        <v>26240759</v>
      </c>
      <c r="P14" t="s">
        <v>31</v>
      </c>
      <c r="Q14" t="s">
        <v>38</v>
      </c>
      <c r="T14">
        <v>25</v>
      </c>
      <c r="U14">
        <v>63</v>
      </c>
      <c r="W14">
        <v>381</v>
      </c>
      <c r="X14">
        <v>116</v>
      </c>
    </row>
    <row r="15" spans="1:24" x14ac:dyDescent="0.2">
      <c r="A15" t="s">
        <v>65</v>
      </c>
      <c r="B15" t="s">
        <v>650</v>
      </c>
      <c r="C15" t="s">
        <v>66</v>
      </c>
      <c r="D15" t="s">
        <v>648</v>
      </c>
      <c r="E15" t="s">
        <v>27</v>
      </c>
      <c r="F15" t="s">
        <v>649</v>
      </c>
      <c r="G15" t="s">
        <v>29</v>
      </c>
      <c r="I15">
        <v>1</v>
      </c>
      <c r="J15" t="s">
        <v>35</v>
      </c>
      <c r="K15" t="s">
        <v>41</v>
      </c>
      <c r="L15" t="s">
        <v>68</v>
      </c>
      <c r="M15">
        <v>6</v>
      </c>
      <c r="N15">
        <v>26240759</v>
      </c>
      <c r="O15">
        <v>26240759</v>
      </c>
      <c r="P15" t="s">
        <v>31</v>
      </c>
      <c r="Q15" t="s">
        <v>38</v>
      </c>
      <c r="T15">
        <v>16</v>
      </c>
      <c r="U15">
        <v>45</v>
      </c>
      <c r="W15">
        <v>69</v>
      </c>
      <c r="X15">
        <v>1285</v>
      </c>
    </row>
    <row r="16" spans="1:24" x14ac:dyDescent="0.2">
      <c r="A16" t="s">
        <v>651</v>
      </c>
      <c r="B16" t="s">
        <v>652</v>
      </c>
      <c r="C16" t="s">
        <v>653</v>
      </c>
      <c r="D16" t="s">
        <v>654</v>
      </c>
      <c r="E16" t="s">
        <v>27</v>
      </c>
      <c r="F16" t="s">
        <v>655</v>
      </c>
      <c r="G16" t="s">
        <v>29</v>
      </c>
      <c r="J16" t="s">
        <v>30</v>
      </c>
      <c r="K16" t="s">
        <v>30</v>
      </c>
      <c r="L16" t="s">
        <v>36</v>
      </c>
      <c r="M16">
        <v>6</v>
      </c>
      <c r="N16">
        <v>26240762</v>
      </c>
      <c r="O16">
        <v>26240762</v>
      </c>
      <c r="P16" t="s">
        <v>31</v>
      </c>
      <c r="Q16" t="s">
        <v>38</v>
      </c>
      <c r="T16">
        <v>3</v>
      </c>
      <c r="U16">
        <v>62</v>
      </c>
      <c r="X16">
        <v>354</v>
      </c>
    </row>
    <row r="17" spans="1:24" x14ac:dyDescent="0.2">
      <c r="A17" t="s">
        <v>72</v>
      </c>
      <c r="B17" t="s">
        <v>656</v>
      </c>
      <c r="C17" t="s">
        <v>25</v>
      </c>
      <c r="D17" t="s">
        <v>657</v>
      </c>
      <c r="E17" t="s">
        <v>27</v>
      </c>
      <c r="F17" t="s">
        <v>658</v>
      </c>
      <c r="G17" t="s">
        <v>29</v>
      </c>
      <c r="J17" t="s">
        <v>35</v>
      </c>
      <c r="K17" t="s">
        <v>73</v>
      </c>
      <c r="L17" t="s">
        <v>36</v>
      </c>
      <c r="M17">
        <v>6</v>
      </c>
      <c r="N17">
        <v>26240772</v>
      </c>
      <c r="O17">
        <v>26240772</v>
      </c>
      <c r="P17" t="s">
        <v>32</v>
      </c>
      <c r="Q17" t="s">
        <v>37</v>
      </c>
      <c r="U17">
        <v>32</v>
      </c>
      <c r="X17">
        <v>811</v>
      </c>
    </row>
    <row r="18" spans="1:24" x14ac:dyDescent="0.2">
      <c r="A18" t="s">
        <v>76</v>
      </c>
      <c r="B18" t="s">
        <v>659</v>
      </c>
      <c r="C18" t="s">
        <v>77</v>
      </c>
      <c r="D18" t="s">
        <v>166</v>
      </c>
      <c r="E18" t="s">
        <v>27</v>
      </c>
      <c r="F18" t="s">
        <v>660</v>
      </c>
      <c r="G18" t="s">
        <v>29</v>
      </c>
      <c r="J18" t="s">
        <v>30</v>
      </c>
      <c r="K18" t="s">
        <v>30</v>
      </c>
      <c r="L18" t="s">
        <v>79</v>
      </c>
      <c r="M18">
        <v>6</v>
      </c>
      <c r="N18">
        <v>26240799</v>
      </c>
      <c r="O18">
        <v>26240799</v>
      </c>
      <c r="P18" t="s">
        <v>32</v>
      </c>
      <c r="Q18" t="s">
        <v>37</v>
      </c>
      <c r="X18">
        <v>4025</v>
      </c>
    </row>
    <row r="19" spans="1:24" x14ac:dyDescent="0.2">
      <c r="A19" t="s">
        <v>58</v>
      </c>
      <c r="B19" t="s">
        <v>540</v>
      </c>
      <c r="C19" t="s">
        <v>51</v>
      </c>
      <c r="D19" t="s">
        <v>661</v>
      </c>
      <c r="E19" t="s">
        <v>27</v>
      </c>
      <c r="F19" t="s">
        <v>662</v>
      </c>
      <c r="G19" t="s">
        <v>29</v>
      </c>
      <c r="I19">
        <v>1</v>
      </c>
      <c r="J19" t="s">
        <v>35</v>
      </c>
      <c r="K19" t="s">
        <v>61</v>
      </c>
      <c r="L19" t="s">
        <v>36</v>
      </c>
      <c r="M19">
        <v>6</v>
      </c>
      <c r="N19">
        <v>26240823</v>
      </c>
      <c r="O19">
        <v>26240823</v>
      </c>
      <c r="P19" t="s">
        <v>32</v>
      </c>
      <c r="Q19" t="s">
        <v>37</v>
      </c>
      <c r="X19">
        <v>1473</v>
      </c>
    </row>
    <row r="20" spans="1:24" x14ac:dyDescent="0.2">
      <c r="A20" t="s">
        <v>476</v>
      </c>
      <c r="B20" t="s">
        <v>618</v>
      </c>
      <c r="C20" t="s">
        <v>478</v>
      </c>
      <c r="D20" t="s">
        <v>661</v>
      </c>
      <c r="E20" t="s">
        <v>27</v>
      </c>
      <c r="F20" t="s">
        <v>662</v>
      </c>
      <c r="G20" t="s">
        <v>29</v>
      </c>
      <c r="I20">
        <v>1</v>
      </c>
      <c r="J20" t="s">
        <v>35</v>
      </c>
      <c r="K20" t="s">
        <v>41</v>
      </c>
      <c r="L20" t="s">
        <v>94</v>
      </c>
      <c r="M20">
        <v>6</v>
      </c>
      <c r="N20">
        <v>26240823</v>
      </c>
      <c r="O20">
        <v>26240823</v>
      </c>
      <c r="P20" t="s">
        <v>32</v>
      </c>
      <c r="Q20" t="s">
        <v>37</v>
      </c>
      <c r="T20">
        <v>15</v>
      </c>
      <c r="U20">
        <v>88</v>
      </c>
      <c r="W20">
        <v>128</v>
      </c>
      <c r="X20">
        <v>149</v>
      </c>
    </row>
    <row r="21" spans="1:24" x14ac:dyDescent="0.2">
      <c r="A21" t="s">
        <v>250</v>
      </c>
      <c r="B21" t="s">
        <v>663</v>
      </c>
      <c r="C21" t="s">
        <v>252</v>
      </c>
      <c r="D21" t="s">
        <v>188</v>
      </c>
      <c r="E21" t="s">
        <v>27</v>
      </c>
      <c r="F21" t="s">
        <v>664</v>
      </c>
      <c r="G21" t="s">
        <v>29</v>
      </c>
      <c r="I21">
        <v>1</v>
      </c>
      <c r="J21" t="s">
        <v>35</v>
      </c>
      <c r="K21" t="s">
        <v>30</v>
      </c>
      <c r="L21" t="s">
        <v>36</v>
      </c>
      <c r="M21">
        <v>6</v>
      </c>
      <c r="N21">
        <v>26240828</v>
      </c>
      <c r="O21">
        <v>26240828</v>
      </c>
      <c r="P21" t="s">
        <v>31</v>
      </c>
      <c r="Q21" t="s">
        <v>38</v>
      </c>
      <c r="T21">
        <v>12</v>
      </c>
      <c r="U21">
        <v>25</v>
      </c>
      <c r="X21">
        <v>3065</v>
      </c>
    </row>
    <row r="22" spans="1:24" x14ac:dyDescent="0.2">
      <c r="A22" t="s">
        <v>56</v>
      </c>
      <c r="B22" t="s">
        <v>665</v>
      </c>
      <c r="C22" t="s">
        <v>57</v>
      </c>
      <c r="D22" t="s">
        <v>666</v>
      </c>
      <c r="E22" t="s">
        <v>27</v>
      </c>
      <c r="F22" t="s">
        <v>667</v>
      </c>
      <c r="G22" t="s">
        <v>29</v>
      </c>
      <c r="J22" t="s">
        <v>35</v>
      </c>
      <c r="K22" t="s">
        <v>30</v>
      </c>
      <c r="L22" t="s">
        <v>36</v>
      </c>
      <c r="M22">
        <v>6</v>
      </c>
      <c r="N22">
        <v>26240845</v>
      </c>
      <c r="O22">
        <v>26240845</v>
      </c>
      <c r="P22" t="s">
        <v>32</v>
      </c>
      <c r="Q22" t="s">
        <v>31</v>
      </c>
      <c r="T22">
        <v>14</v>
      </c>
      <c r="U22">
        <v>49</v>
      </c>
      <c r="X22">
        <v>255</v>
      </c>
    </row>
    <row r="23" spans="1:24" x14ac:dyDescent="0.2">
      <c r="A23" t="s">
        <v>47</v>
      </c>
      <c r="B23" t="s">
        <v>668</v>
      </c>
      <c r="C23" t="s">
        <v>49</v>
      </c>
      <c r="D23" t="s">
        <v>197</v>
      </c>
      <c r="E23" t="s">
        <v>27</v>
      </c>
      <c r="F23" t="s">
        <v>669</v>
      </c>
      <c r="G23" t="s">
        <v>29</v>
      </c>
      <c r="J23" t="s">
        <v>50</v>
      </c>
      <c r="K23" t="s">
        <v>50</v>
      </c>
      <c r="L23" t="s">
        <v>50</v>
      </c>
      <c r="M23">
        <v>6</v>
      </c>
      <c r="N23">
        <v>26240855</v>
      </c>
      <c r="O23">
        <v>26240855</v>
      </c>
      <c r="P23" t="s">
        <v>31</v>
      </c>
      <c r="Q23" t="s">
        <v>38</v>
      </c>
      <c r="T23">
        <v>15</v>
      </c>
      <c r="U23">
        <v>192</v>
      </c>
      <c r="W23">
        <v>107</v>
      </c>
      <c r="X23">
        <v>4872</v>
      </c>
    </row>
    <row r="24" spans="1:24" x14ac:dyDescent="0.2">
      <c r="A24" t="s">
        <v>56</v>
      </c>
      <c r="B24" t="s">
        <v>670</v>
      </c>
      <c r="C24" t="s">
        <v>57</v>
      </c>
      <c r="D24" t="s">
        <v>309</v>
      </c>
      <c r="E24" t="s">
        <v>27</v>
      </c>
      <c r="F24" t="s">
        <v>671</v>
      </c>
      <c r="G24" t="s">
        <v>29</v>
      </c>
      <c r="J24" t="s">
        <v>35</v>
      </c>
      <c r="K24" t="s">
        <v>30</v>
      </c>
      <c r="L24" t="s">
        <v>36</v>
      </c>
      <c r="M24">
        <v>6</v>
      </c>
      <c r="N24">
        <v>26240858</v>
      </c>
      <c r="O24">
        <v>26240858</v>
      </c>
      <c r="P24" t="s">
        <v>32</v>
      </c>
      <c r="Q24" t="s">
        <v>38</v>
      </c>
      <c r="T24">
        <v>31</v>
      </c>
      <c r="U24">
        <v>27</v>
      </c>
      <c r="X24">
        <v>159</v>
      </c>
    </row>
    <row r="25" spans="1:24" x14ac:dyDescent="0.2">
      <c r="A25" t="s">
        <v>81</v>
      </c>
      <c r="B25" t="s">
        <v>531</v>
      </c>
      <c r="C25" t="s">
        <v>83</v>
      </c>
      <c r="D25" t="s">
        <v>672</v>
      </c>
      <c r="E25" t="s">
        <v>27</v>
      </c>
      <c r="F25" t="s">
        <v>673</v>
      </c>
      <c r="G25" t="s">
        <v>29</v>
      </c>
      <c r="I25">
        <v>1</v>
      </c>
      <c r="J25" t="s">
        <v>35</v>
      </c>
      <c r="K25" t="s">
        <v>41</v>
      </c>
      <c r="L25" t="s">
        <v>68</v>
      </c>
      <c r="M25">
        <v>6</v>
      </c>
      <c r="N25">
        <v>26240864</v>
      </c>
      <c r="O25">
        <v>26240864</v>
      </c>
      <c r="P25" t="s">
        <v>32</v>
      </c>
      <c r="Q25" t="s">
        <v>37</v>
      </c>
      <c r="U25">
        <v>87</v>
      </c>
      <c r="W25">
        <v>99</v>
      </c>
      <c r="X25">
        <v>1069</v>
      </c>
    </row>
    <row r="26" spans="1:24" x14ac:dyDescent="0.2">
      <c r="A26" t="s">
        <v>52</v>
      </c>
      <c r="B26" t="s">
        <v>674</v>
      </c>
      <c r="C26" t="s">
        <v>53</v>
      </c>
      <c r="D26" t="s">
        <v>672</v>
      </c>
      <c r="E26" t="s">
        <v>27</v>
      </c>
      <c r="F26" t="s">
        <v>673</v>
      </c>
      <c r="G26" t="s">
        <v>29</v>
      </c>
      <c r="I26">
        <v>1</v>
      </c>
      <c r="J26" t="s">
        <v>30</v>
      </c>
      <c r="K26" t="s">
        <v>30</v>
      </c>
      <c r="L26" t="s">
        <v>55</v>
      </c>
      <c r="M26">
        <v>6</v>
      </c>
      <c r="N26">
        <v>26240864</v>
      </c>
      <c r="O26">
        <v>26240864</v>
      </c>
      <c r="P26" t="s">
        <v>32</v>
      </c>
      <c r="Q26" t="s">
        <v>37</v>
      </c>
      <c r="X26">
        <v>190</v>
      </c>
    </row>
    <row r="27" spans="1:24" x14ac:dyDescent="0.2">
      <c r="A27" t="s">
        <v>250</v>
      </c>
      <c r="B27" t="s">
        <v>675</v>
      </c>
      <c r="C27" t="s">
        <v>252</v>
      </c>
      <c r="D27" t="s">
        <v>448</v>
      </c>
      <c r="E27" t="s">
        <v>27</v>
      </c>
      <c r="F27" t="s">
        <v>449</v>
      </c>
      <c r="G27" t="s">
        <v>29</v>
      </c>
      <c r="I27">
        <v>1</v>
      </c>
      <c r="J27" t="s">
        <v>35</v>
      </c>
      <c r="K27" t="s">
        <v>30</v>
      </c>
      <c r="L27" t="s">
        <v>36</v>
      </c>
      <c r="M27">
        <v>6</v>
      </c>
      <c r="N27">
        <v>26240876</v>
      </c>
      <c r="O27">
        <v>26240876</v>
      </c>
      <c r="P27" t="s">
        <v>32</v>
      </c>
      <c r="Q27" t="s">
        <v>37</v>
      </c>
      <c r="T27">
        <v>10</v>
      </c>
      <c r="U27">
        <v>26</v>
      </c>
      <c r="X27">
        <v>332</v>
      </c>
    </row>
    <row r="28" spans="1:24" x14ac:dyDescent="0.2">
      <c r="A28" t="s">
        <v>437</v>
      </c>
      <c r="B28" t="s">
        <v>676</v>
      </c>
      <c r="C28" t="s">
        <v>123</v>
      </c>
      <c r="D28" t="s">
        <v>677</v>
      </c>
      <c r="E28" t="s">
        <v>27</v>
      </c>
      <c r="F28" t="s">
        <v>678</v>
      </c>
      <c r="G28" t="s">
        <v>29</v>
      </c>
      <c r="J28" t="s">
        <v>30</v>
      </c>
      <c r="K28" t="s">
        <v>30</v>
      </c>
      <c r="L28" t="s">
        <v>441</v>
      </c>
      <c r="M28">
        <v>6</v>
      </c>
      <c r="N28">
        <v>26240888</v>
      </c>
      <c r="O28">
        <v>26240888</v>
      </c>
      <c r="P28" t="s">
        <v>31</v>
      </c>
      <c r="Q28" t="s">
        <v>32</v>
      </c>
      <c r="X28">
        <v>87</v>
      </c>
    </row>
    <row r="29" spans="1:24" x14ac:dyDescent="0.2">
      <c r="A29" t="s">
        <v>39</v>
      </c>
      <c r="B29" t="s">
        <v>679</v>
      </c>
      <c r="C29" t="s">
        <v>190</v>
      </c>
      <c r="D29" t="s">
        <v>680</v>
      </c>
      <c r="E29" t="s">
        <v>27</v>
      </c>
      <c r="F29" t="s">
        <v>681</v>
      </c>
      <c r="G29" t="s">
        <v>29</v>
      </c>
      <c r="J29" t="s">
        <v>35</v>
      </c>
      <c r="K29" t="s">
        <v>41</v>
      </c>
      <c r="L29" t="s">
        <v>42</v>
      </c>
      <c r="M29">
        <v>6</v>
      </c>
      <c r="N29">
        <v>26240904</v>
      </c>
      <c r="O29">
        <v>26240904</v>
      </c>
      <c r="P29" t="s">
        <v>31</v>
      </c>
      <c r="Q29" t="s">
        <v>32</v>
      </c>
      <c r="X29">
        <v>57</v>
      </c>
    </row>
    <row r="30" spans="1:24" x14ac:dyDescent="0.2">
      <c r="A30" t="s">
        <v>56</v>
      </c>
      <c r="B30" t="s">
        <v>682</v>
      </c>
      <c r="C30" t="s">
        <v>57</v>
      </c>
      <c r="D30" t="s">
        <v>683</v>
      </c>
      <c r="E30" t="s">
        <v>27</v>
      </c>
      <c r="F30" t="s">
        <v>684</v>
      </c>
      <c r="G30" t="s">
        <v>29</v>
      </c>
      <c r="I30">
        <v>1</v>
      </c>
      <c r="J30" t="s">
        <v>35</v>
      </c>
      <c r="K30" t="s">
        <v>30</v>
      </c>
      <c r="L30" t="s">
        <v>36</v>
      </c>
      <c r="M30">
        <v>6</v>
      </c>
      <c r="N30">
        <v>26240930</v>
      </c>
      <c r="O30">
        <v>26240930</v>
      </c>
      <c r="P30" t="s">
        <v>31</v>
      </c>
      <c r="Q30" t="s">
        <v>38</v>
      </c>
      <c r="T30">
        <v>7</v>
      </c>
      <c r="U30">
        <v>131</v>
      </c>
      <c r="X30">
        <v>341</v>
      </c>
    </row>
    <row r="31" spans="1:24" x14ac:dyDescent="0.2">
      <c r="A31" t="s">
        <v>356</v>
      </c>
      <c r="B31" t="s">
        <v>685</v>
      </c>
      <c r="C31" t="s">
        <v>358</v>
      </c>
      <c r="D31" t="s">
        <v>683</v>
      </c>
      <c r="E31" t="s">
        <v>27</v>
      </c>
      <c r="F31" t="s">
        <v>684</v>
      </c>
      <c r="G31" t="s">
        <v>29</v>
      </c>
      <c r="I31">
        <v>1</v>
      </c>
      <c r="J31" t="s">
        <v>35</v>
      </c>
      <c r="K31" t="s">
        <v>41</v>
      </c>
      <c r="L31" t="s">
        <v>68</v>
      </c>
      <c r="M31">
        <v>6</v>
      </c>
      <c r="N31">
        <v>26240930</v>
      </c>
      <c r="O31">
        <v>26240930</v>
      </c>
      <c r="P31" t="s">
        <v>31</v>
      </c>
      <c r="Q31" t="s">
        <v>38</v>
      </c>
      <c r="T31">
        <v>13</v>
      </c>
      <c r="U31">
        <v>69</v>
      </c>
      <c r="W31">
        <v>70</v>
      </c>
      <c r="X31">
        <v>7404</v>
      </c>
    </row>
    <row r="32" spans="1:24" x14ac:dyDescent="0.2">
      <c r="A32" t="s">
        <v>33</v>
      </c>
      <c r="B32" t="s">
        <v>686</v>
      </c>
      <c r="C32" t="s">
        <v>34</v>
      </c>
      <c r="D32" t="s">
        <v>687</v>
      </c>
      <c r="E32" t="s">
        <v>27</v>
      </c>
      <c r="F32" t="s">
        <v>688</v>
      </c>
      <c r="G32" t="s">
        <v>29</v>
      </c>
      <c r="J32" t="s">
        <v>35</v>
      </c>
      <c r="K32" t="s">
        <v>30</v>
      </c>
      <c r="L32" t="s">
        <v>36</v>
      </c>
      <c r="M32">
        <v>6</v>
      </c>
      <c r="N32">
        <v>26240935</v>
      </c>
      <c r="O32">
        <v>26240935</v>
      </c>
      <c r="P32" t="s">
        <v>32</v>
      </c>
      <c r="Q32" t="s">
        <v>38</v>
      </c>
      <c r="T32">
        <v>18</v>
      </c>
      <c r="U32">
        <v>45</v>
      </c>
      <c r="W32">
        <v>65</v>
      </c>
      <c r="X32">
        <v>237</v>
      </c>
    </row>
    <row r="33" spans="1:26" x14ac:dyDescent="0.2">
      <c r="A33" t="s">
        <v>33</v>
      </c>
      <c r="B33" t="s">
        <v>689</v>
      </c>
      <c r="C33" t="s">
        <v>106</v>
      </c>
      <c r="D33" t="s">
        <v>690</v>
      </c>
      <c r="E33" t="s">
        <v>27</v>
      </c>
      <c r="F33" t="s">
        <v>691</v>
      </c>
      <c r="G33" t="s">
        <v>29</v>
      </c>
      <c r="J33" t="s">
        <v>35</v>
      </c>
      <c r="K33" t="s">
        <v>30</v>
      </c>
      <c r="L33" t="s">
        <v>36</v>
      </c>
      <c r="M33">
        <v>6</v>
      </c>
      <c r="N33">
        <v>26240937</v>
      </c>
      <c r="O33">
        <v>26240937</v>
      </c>
      <c r="P33" t="s">
        <v>32</v>
      </c>
      <c r="Q33" t="s">
        <v>38</v>
      </c>
      <c r="T33">
        <v>17</v>
      </c>
      <c r="U33">
        <v>31</v>
      </c>
      <c r="W33">
        <v>87</v>
      </c>
      <c r="X33">
        <v>325</v>
      </c>
    </row>
    <row r="34" spans="1:26" x14ac:dyDescent="0.2">
      <c r="A34" t="s">
        <v>356</v>
      </c>
      <c r="B34" t="s">
        <v>692</v>
      </c>
      <c r="C34" t="s">
        <v>358</v>
      </c>
      <c r="D34" t="s">
        <v>693</v>
      </c>
      <c r="E34" t="s">
        <v>27</v>
      </c>
      <c r="F34" t="s">
        <v>694</v>
      </c>
      <c r="G34" t="s">
        <v>29</v>
      </c>
      <c r="I34">
        <v>1</v>
      </c>
      <c r="J34" t="s">
        <v>35</v>
      </c>
      <c r="K34" t="s">
        <v>41</v>
      </c>
      <c r="L34" t="s">
        <v>68</v>
      </c>
      <c r="M34">
        <v>6</v>
      </c>
      <c r="N34">
        <v>26240939</v>
      </c>
      <c r="O34">
        <v>26240939</v>
      </c>
      <c r="P34" t="s">
        <v>31</v>
      </c>
      <c r="Q34" t="s">
        <v>38</v>
      </c>
      <c r="T34">
        <v>38</v>
      </c>
      <c r="U34">
        <v>58</v>
      </c>
      <c r="W34">
        <v>99</v>
      </c>
      <c r="X34">
        <v>263</v>
      </c>
    </row>
    <row r="35" spans="1:26" x14ac:dyDescent="0.2">
      <c r="A35" t="s">
        <v>651</v>
      </c>
      <c r="B35" t="s">
        <v>695</v>
      </c>
      <c r="C35" t="s">
        <v>653</v>
      </c>
      <c r="D35" t="s">
        <v>696</v>
      </c>
      <c r="E35" t="s">
        <v>27</v>
      </c>
      <c r="F35" t="s">
        <v>697</v>
      </c>
      <c r="G35" t="s">
        <v>29</v>
      </c>
      <c r="I35">
        <v>1</v>
      </c>
      <c r="J35" t="s">
        <v>30</v>
      </c>
      <c r="K35" t="s">
        <v>30</v>
      </c>
      <c r="L35" t="s">
        <v>36</v>
      </c>
      <c r="M35">
        <v>6</v>
      </c>
      <c r="N35">
        <v>26240940</v>
      </c>
      <c r="O35">
        <v>26240940</v>
      </c>
      <c r="P35" t="s">
        <v>32</v>
      </c>
      <c r="Q35" t="s">
        <v>37</v>
      </c>
      <c r="T35">
        <v>44</v>
      </c>
      <c r="U35">
        <v>129</v>
      </c>
      <c r="X35">
        <v>906</v>
      </c>
    </row>
    <row r="36" spans="1:26" x14ac:dyDescent="0.2">
      <c r="A36" t="s">
        <v>65</v>
      </c>
      <c r="B36" t="s">
        <v>698</v>
      </c>
      <c r="C36" t="s">
        <v>66</v>
      </c>
      <c r="D36" t="s">
        <v>699</v>
      </c>
      <c r="E36" t="s">
        <v>27</v>
      </c>
      <c r="F36" t="s">
        <v>700</v>
      </c>
      <c r="G36" t="s">
        <v>29</v>
      </c>
      <c r="J36" t="s">
        <v>35</v>
      </c>
      <c r="K36" t="s">
        <v>41</v>
      </c>
      <c r="L36" t="s">
        <v>68</v>
      </c>
      <c r="M36">
        <v>6</v>
      </c>
      <c r="N36">
        <v>26240942</v>
      </c>
      <c r="O36">
        <v>26240942</v>
      </c>
      <c r="P36" t="s">
        <v>37</v>
      </c>
      <c r="Q36" t="s">
        <v>32</v>
      </c>
      <c r="T36">
        <v>14</v>
      </c>
      <c r="U36">
        <v>44</v>
      </c>
      <c r="W36">
        <v>74</v>
      </c>
      <c r="X36">
        <v>1040</v>
      </c>
    </row>
    <row r="37" spans="1:26" x14ac:dyDescent="0.2">
      <c r="A37" t="s">
        <v>701</v>
      </c>
      <c r="B37" t="s">
        <v>702</v>
      </c>
      <c r="C37" t="s">
        <v>129</v>
      </c>
      <c r="D37" t="s">
        <v>703</v>
      </c>
      <c r="E37" t="s">
        <v>27</v>
      </c>
      <c r="F37" t="s">
        <v>704</v>
      </c>
      <c r="G37" t="s">
        <v>29</v>
      </c>
      <c r="I37">
        <v>1</v>
      </c>
      <c r="J37" t="s">
        <v>35</v>
      </c>
      <c r="K37" t="s">
        <v>30</v>
      </c>
      <c r="L37" t="s">
        <v>36</v>
      </c>
      <c r="M37">
        <v>6</v>
      </c>
      <c r="N37">
        <v>26240952</v>
      </c>
      <c r="O37">
        <v>26240952</v>
      </c>
      <c r="P37" t="s">
        <v>32</v>
      </c>
      <c r="Q37" t="s">
        <v>37</v>
      </c>
      <c r="X37">
        <v>12</v>
      </c>
    </row>
    <row r="38" spans="1:26" s="15" customFormat="1" x14ac:dyDescent="0.2">
      <c r="A38" s="15" t="s">
        <v>1300</v>
      </c>
      <c r="B38" s="15" t="s">
        <v>1591</v>
      </c>
      <c r="C38" s="15" t="s">
        <v>1592</v>
      </c>
      <c r="D38" s="15" t="s">
        <v>623</v>
      </c>
      <c r="E38" s="15" t="s">
        <v>27</v>
      </c>
      <c r="F38" s="15" t="s">
        <v>624</v>
      </c>
      <c r="G38" s="15" t="s">
        <v>29</v>
      </c>
      <c r="H38" s="15" t="s">
        <v>1233</v>
      </c>
      <c r="I38" s="15">
        <v>1</v>
      </c>
      <c r="J38" s="15" t="s">
        <v>50</v>
      </c>
      <c r="K38" s="15" t="s">
        <v>50</v>
      </c>
      <c r="L38" s="15" t="s">
        <v>50</v>
      </c>
      <c r="M38" s="15">
        <v>6</v>
      </c>
      <c r="N38" s="15">
        <v>26240664</v>
      </c>
      <c r="O38" s="15">
        <v>26240664</v>
      </c>
      <c r="P38" s="15" t="s">
        <v>32</v>
      </c>
      <c r="Q38" s="15" t="s">
        <v>37</v>
      </c>
      <c r="R38" s="15">
        <v>0.13</v>
      </c>
      <c r="T38" s="15">
        <v>6</v>
      </c>
      <c r="U38" s="15">
        <v>42</v>
      </c>
      <c r="W38" s="15">
        <v>29</v>
      </c>
      <c r="X38" s="15">
        <v>194</v>
      </c>
      <c r="Y38" s="16">
        <v>43466</v>
      </c>
      <c r="Z38" s="15" t="s">
        <v>1593</v>
      </c>
    </row>
    <row r="39" spans="1:26" s="15" customFormat="1" x14ac:dyDescent="0.2">
      <c r="A39" s="15" t="s">
        <v>1153</v>
      </c>
      <c r="B39" s="15" t="s">
        <v>1474</v>
      </c>
      <c r="C39" s="15" t="s">
        <v>1475</v>
      </c>
      <c r="D39" s="15" t="s">
        <v>1594</v>
      </c>
      <c r="E39" s="15" t="s">
        <v>27</v>
      </c>
      <c r="F39" s="15" t="s">
        <v>1595</v>
      </c>
      <c r="G39" s="15" t="s">
        <v>29</v>
      </c>
      <c r="H39" s="15" t="s">
        <v>1233</v>
      </c>
      <c r="J39" s="15" t="s">
        <v>50</v>
      </c>
      <c r="K39" s="15" t="s">
        <v>50</v>
      </c>
      <c r="L39" s="15" t="s">
        <v>50</v>
      </c>
      <c r="M39" s="15">
        <v>6</v>
      </c>
      <c r="N39" s="15">
        <v>26240671</v>
      </c>
      <c r="O39" s="15">
        <v>26240671</v>
      </c>
      <c r="P39" s="15" t="s">
        <v>37</v>
      </c>
      <c r="Q39" s="15" t="s">
        <v>38</v>
      </c>
      <c r="R39" s="15">
        <v>0.3</v>
      </c>
      <c r="T39" s="15">
        <v>15</v>
      </c>
      <c r="U39" s="15">
        <v>35</v>
      </c>
      <c r="W39" s="15">
        <v>25</v>
      </c>
      <c r="X39" s="15">
        <v>7644</v>
      </c>
      <c r="Y39" s="16">
        <v>43466</v>
      </c>
      <c r="Z39" s="15" t="s">
        <v>1596</v>
      </c>
    </row>
    <row r="40" spans="1:26" s="15" customFormat="1" x14ac:dyDescent="0.2">
      <c r="A40" s="15" t="s">
        <v>1153</v>
      </c>
      <c r="B40" s="15" t="s">
        <v>1203</v>
      </c>
      <c r="C40" s="15" t="s">
        <v>358</v>
      </c>
      <c r="D40" s="15" t="s">
        <v>365</v>
      </c>
      <c r="E40" s="15" t="s">
        <v>27</v>
      </c>
      <c r="F40" s="15" t="s">
        <v>366</v>
      </c>
      <c r="G40" s="15" t="s">
        <v>29</v>
      </c>
      <c r="H40" s="15" t="s">
        <v>1233</v>
      </c>
      <c r="J40" s="15" t="s">
        <v>50</v>
      </c>
      <c r="K40" s="15" t="s">
        <v>50</v>
      </c>
      <c r="L40" s="15" t="s">
        <v>50</v>
      </c>
      <c r="M40" s="15">
        <v>6</v>
      </c>
      <c r="N40" s="15">
        <v>26240705</v>
      </c>
      <c r="O40" s="15">
        <v>26240705</v>
      </c>
      <c r="P40" s="15" t="s">
        <v>31</v>
      </c>
      <c r="Q40" s="15" t="s">
        <v>38</v>
      </c>
      <c r="R40" s="15">
        <v>0.27</v>
      </c>
      <c r="T40" s="15">
        <v>10</v>
      </c>
      <c r="U40" s="15">
        <v>27</v>
      </c>
      <c r="W40" s="15">
        <v>17</v>
      </c>
      <c r="X40" s="15">
        <v>5736</v>
      </c>
      <c r="Y40" s="16">
        <v>43466</v>
      </c>
      <c r="Z40" s="15" t="s">
        <v>1597</v>
      </c>
    </row>
    <row r="41" spans="1:26" s="15" customFormat="1" x14ac:dyDescent="0.2">
      <c r="A41" s="15" t="s">
        <v>1150</v>
      </c>
      <c r="B41" s="15" t="s">
        <v>1598</v>
      </c>
      <c r="C41" s="15" t="s">
        <v>34</v>
      </c>
      <c r="D41" s="15" t="s">
        <v>261</v>
      </c>
      <c r="E41" s="15" t="s">
        <v>27</v>
      </c>
      <c r="F41" s="15" t="s">
        <v>1222</v>
      </c>
      <c r="G41" s="15" t="s">
        <v>29</v>
      </c>
      <c r="H41" s="15" t="s">
        <v>1233</v>
      </c>
      <c r="J41" s="15" t="s">
        <v>50</v>
      </c>
      <c r="K41" s="15" t="s">
        <v>50</v>
      </c>
      <c r="L41" s="15" t="s">
        <v>50</v>
      </c>
      <c r="M41" s="15">
        <v>6</v>
      </c>
      <c r="N41" s="15">
        <v>26240753</v>
      </c>
      <c r="O41" s="15">
        <v>26240753</v>
      </c>
      <c r="P41" s="15" t="s">
        <v>32</v>
      </c>
      <c r="Q41" s="15" t="s">
        <v>37</v>
      </c>
      <c r="R41" s="15">
        <v>0.14000000000000001</v>
      </c>
      <c r="T41" s="15">
        <v>4</v>
      </c>
      <c r="U41" s="15">
        <v>25</v>
      </c>
      <c r="W41" s="15">
        <v>44</v>
      </c>
      <c r="X41" s="15">
        <v>913</v>
      </c>
      <c r="Y41" s="16">
        <v>43466</v>
      </c>
      <c r="Z41" s="15" t="s">
        <v>1599</v>
      </c>
    </row>
    <row r="42" spans="1:26" s="15" customFormat="1" x14ac:dyDescent="0.2">
      <c r="A42" s="15" t="s">
        <v>1153</v>
      </c>
      <c r="B42" s="15" t="s">
        <v>1600</v>
      </c>
      <c r="C42" s="15" t="s">
        <v>358</v>
      </c>
      <c r="D42" s="15" t="s">
        <v>1601</v>
      </c>
      <c r="E42" s="15" t="s">
        <v>27</v>
      </c>
      <c r="F42" s="15" t="s">
        <v>1602</v>
      </c>
      <c r="G42" s="15" t="s">
        <v>29</v>
      </c>
      <c r="H42" s="15" t="s">
        <v>1233</v>
      </c>
      <c r="I42" s="15">
        <v>1</v>
      </c>
      <c r="J42" s="15" t="s">
        <v>50</v>
      </c>
      <c r="K42" s="15" t="s">
        <v>50</v>
      </c>
      <c r="L42" s="15" t="s">
        <v>50</v>
      </c>
      <c r="M42" s="15">
        <v>6</v>
      </c>
      <c r="N42" s="15">
        <v>26240790</v>
      </c>
      <c r="O42" s="15">
        <v>26240790</v>
      </c>
      <c r="P42" s="15" t="s">
        <v>32</v>
      </c>
      <c r="Q42" s="15" t="s">
        <v>37</v>
      </c>
      <c r="R42" s="15">
        <v>0.31</v>
      </c>
      <c r="T42" s="15">
        <v>5</v>
      </c>
      <c r="U42" s="15">
        <v>11</v>
      </c>
      <c r="W42" s="15">
        <v>17</v>
      </c>
      <c r="X42" s="15">
        <v>746</v>
      </c>
      <c r="Y42" s="16">
        <v>43466</v>
      </c>
      <c r="Z42" s="15" t="s">
        <v>1603</v>
      </c>
    </row>
    <row r="43" spans="1:26" s="15" customFormat="1" x14ac:dyDescent="0.2">
      <c r="A43" s="15" t="s">
        <v>1300</v>
      </c>
      <c r="B43" s="15" t="s">
        <v>1604</v>
      </c>
      <c r="C43" s="15" t="s">
        <v>80</v>
      </c>
      <c r="D43" s="15" t="s">
        <v>279</v>
      </c>
      <c r="E43" s="15" t="s">
        <v>27</v>
      </c>
      <c r="F43" s="15" t="s">
        <v>1605</v>
      </c>
      <c r="G43" s="15" t="s">
        <v>29</v>
      </c>
      <c r="H43" s="15" t="s">
        <v>1233</v>
      </c>
      <c r="J43" s="15" t="s">
        <v>50</v>
      </c>
      <c r="K43" s="15" t="s">
        <v>50</v>
      </c>
      <c r="L43" s="15" t="s">
        <v>50</v>
      </c>
      <c r="M43" s="15">
        <v>6</v>
      </c>
      <c r="N43" s="15">
        <v>26240799</v>
      </c>
      <c r="O43" s="15">
        <v>26240799</v>
      </c>
      <c r="P43" s="15" t="s">
        <v>32</v>
      </c>
      <c r="Q43" s="15" t="s">
        <v>31</v>
      </c>
      <c r="R43" s="15">
        <v>0.09</v>
      </c>
      <c r="T43" s="15">
        <v>5</v>
      </c>
      <c r="U43" s="15">
        <v>53</v>
      </c>
      <c r="W43" s="15">
        <v>70</v>
      </c>
      <c r="X43" s="15">
        <v>24</v>
      </c>
      <c r="Y43" s="16">
        <v>43466</v>
      </c>
      <c r="Z43" s="15" t="s">
        <v>1606</v>
      </c>
    </row>
    <row r="44" spans="1:26" s="15" customFormat="1" x14ac:dyDescent="0.2">
      <c r="A44" s="15" t="s">
        <v>1153</v>
      </c>
      <c r="B44" s="15" t="s">
        <v>1477</v>
      </c>
      <c r="C44" s="15" t="s">
        <v>358</v>
      </c>
      <c r="D44" s="15" t="s">
        <v>547</v>
      </c>
      <c r="E44" s="15" t="s">
        <v>27</v>
      </c>
      <c r="F44" s="15" t="s">
        <v>926</v>
      </c>
      <c r="G44" s="15" t="s">
        <v>29</v>
      </c>
      <c r="H44" s="15" t="s">
        <v>1233</v>
      </c>
      <c r="J44" s="15" t="s">
        <v>50</v>
      </c>
      <c r="K44" s="15" t="s">
        <v>50</v>
      </c>
      <c r="L44" s="15" t="s">
        <v>50</v>
      </c>
      <c r="M44" s="15">
        <v>6</v>
      </c>
      <c r="N44" s="15">
        <v>26240819</v>
      </c>
      <c r="O44" s="15">
        <v>26240819</v>
      </c>
      <c r="P44" s="15" t="s">
        <v>31</v>
      </c>
      <c r="Q44" s="15" t="s">
        <v>38</v>
      </c>
      <c r="R44" s="15">
        <v>0.32</v>
      </c>
      <c r="T44" s="15">
        <v>18</v>
      </c>
      <c r="U44" s="15">
        <v>38</v>
      </c>
      <c r="W44" s="15">
        <v>52</v>
      </c>
      <c r="X44" s="15">
        <v>7854</v>
      </c>
      <c r="Y44" s="16">
        <v>43466</v>
      </c>
      <c r="Z44" s="15" t="s">
        <v>1607</v>
      </c>
    </row>
    <row r="45" spans="1:26" s="15" customFormat="1" x14ac:dyDescent="0.2">
      <c r="A45" s="15" t="s">
        <v>1153</v>
      </c>
      <c r="B45" s="15" t="s">
        <v>1608</v>
      </c>
      <c r="C45" s="15" t="s">
        <v>746</v>
      </c>
      <c r="D45" s="15" t="s">
        <v>197</v>
      </c>
      <c r="E45" s="15" t="s">
        <v>27</v>
      </c>
      <c r="F45" s="15" t="s">
        <v>669</v>
      </c>
      <c r="G45" s="15" t="s">
        <v>29</v>
      </c>
      <c r="H45" s="15" t="s">
        <v>1233</v>
      </c>
      <c r="J45" s="15" t="s">
        <v>50</v>
      </c>
      <c r="K45" s="15" t="s">
        <v>50</v>
      </c>
      <c r="L45" s="15" t="s">
        <v>50</v>
      </c>
      <c r="M45" s="15">
        <v>6</v>
      </c>
      <c r="N45" s="15">
        <v>26240855</v>
      </c>
      <c r="O45" s="15">
        <v>26240855</v>
      </c>
      <c r="P45" s="15" t="s">
        <v>31</v>
      </c>
      <c r="Q45" s="15" t="s">
        <v>38</v>
      </c>
      <c r="R45" s="15">
        <v>0.19</v>
      </c>
      <c r="T45" s="15">
        <v>8</v>
      </c>
      <c r="U45" s="15">
        <v>34</v>
      </c>
      <c r="W45" s="15">
        <v>57</v>
      </c>
      <c r="X45" s="15">
        <v>25730</v>
      </c>
      <c r="Y45" s="16">
        <v>43466</v>
      </c>
      <c r="Z45" s="15" t="s">
        <v>1609</v>
      </c>
    </row>
    <row r="46" spans="1:26" s="15" customFormat="1" x14ac:dyDescent="0.2">
      <c r="A46" s="15" t="s">
        <v>1153</v>
      </c>
      <c r="B46" s="15" t="s">
        <v>1610</v>
      </c>
      <c r="C46" s="15" t="s">
        <v>1475</v>
      </c>
      <c r="D46" s="15" t="s">
        <v>197</v>
      </c>
      <c r="E46" s="15" t="s">
        <v>27</v>
      </c>
      <c r="F46" s="15" t="s">
        <v>669</v>
      </c>
      <c r="G46" s="15" t="s">
        <v>29</v>
      </c>
      <c r="H46" s="15" t="s">
        <v>1233</v>
      </c>
      <c r="J46" s="15" t="s">
        <v>50</v>
      </c>
      <c r="K46" s="15" t="s">
        <v>50</v>
      </c>
      <c r="L46" s="15" t="s">
        <v>50</v>
      </c>
      <c r="M46" s="15">
        <v>6</v>
      </c>
      <c r="N46" s="15">
        <v>26240855</v>
      </c>
      <c r="O46" s="15">
        <v>26240855</v>
      </c>
      <c r="P46" s="15" t="s">
        <v>31</v>
      </c>
      <c r="Q46" s="15" t="s">
        <v>38</v>
      </c>
      <c r="R46" s="15">
        <v>0.4</v>
      </c>
      <c r="T46" s="15">
        <v>20</v>
      </c>
      <c r="U46" s="15">
        <v>30</v>
      </c>
      <c r="W46" s="15">
        <v>35</v>
      </c>
      <c r="X46" s="15">
        <v>10507</v>
      </c>
      <c r="Y46" s="16">
        <v>43466</v>
      </c>
      <c r="Z46" s="15" t="s">
        <v>1609</v>
      </c>
    </row>
    <row r="47" spans="1:26" s="15" customFormat="1" x14ac:dyDescent="0.2">
      <c r="A47" s="15" t="s">
        <v>1153</v>
      </c>
      <c r="B47" s="15" t="s">
        <v>1474</v>
      </c>
      <c r="C47" s="15" t="s">
        <v>1475</v>
      </c>
      <c r="D47" s="15" t="s">
        <v>581</v>
      </c>
      <c r="E47" s="15" t="s">
        <v>27</v>
      </c>
      <c r="F47" s="15" t="s">
        <v>1611</v>
      </c>
      <c r="G47" s="15" t="s">
        <v>29</v>
      </c>
      <c r="H47" s="15" t="s">
        <v>1233</v>
      </c>
      <c r="J47" s="15" t="s">
        <v>50</v>
      </c>
      <c r="K47" s="15" t="s">
        <v>50</v>
      </c>
      <c r="L47" s="15" t="s">
        <v>50</v>
      </c>
      <c r="M47" s="15">
        <v>6</v>
      </c>
      <c r="N47" s="15">
        <v>26240883</v>
      </c>
      <c r="O47" s="15">
        <v>26240883</v>
      </c>
      <c r="P47" s="15" t="s">
        <v>31</v>
      </c>
      <c r="Q47" s="15" t="s">
        <v>38</v>
      </c>
      <c r="R47" s="15">
        <v>0.19</v>
      </c>
      <c r="T47" s="15">
        <v>14</v>
      </c>
      <c r="U47" s="15">
        <v>58</v>
      </c>
      <c r="W47" s="15">
        <v>32</v>
      </c>
      <c r="X47" s="15">
        <v>7644</v>
      </c>
      <c r="Y47" s="16">
        <v>43466</v>
      </c>
      <c r="Z47" s="15" t="s">
        <v>1612</v>
      </c>
    </row>
    <row r="48" spans="1:26" s="15" customFormat="1" x14ac:dyDescent="0.2">
      <c r="A48" s="15" t="s">
        <v>1156</v>
      </c>
      <c r="B48" s="15" t="s">
        <v>1613</v>
      </c>
      <c r="C48" s="15" t="s">
        <v>527</v>
      </c>
      <c r="D48" s="15" t="s">
        <v>696</v>
      </c>
      <c r="E48" s="15" t="s">
        <v>27</v>
      </c>
      <c r="F48" s="15" t="s">
        <v>697</v>
      </c>
      <c r="G48" s="15" t="s">
        <v>29</v>
      </c>
      <c r="H48" s="15" t="s">
        <v>1233</v>
      </c>
      <c r="I48" s="15">
        <v>1</v>
      </c>
      <c r="J48" s="15" t="s">
        <v>50</v>
      </c>
      <c r="K48" s="15" t="s">
        <v>50</v>
      </c>
      <c r="L48" s="15" t="s">
        <v>50</v>
      </c>
      <c r="M48" s="15">
        <v>6</v>
      </c>
      <c r="N48" s="15">
        <v>26240940</v>
      </c>
      <c r="O48" s="15">
        <v>26240940</v>
      </c>
      <c r="P48" s="15" t="s">
        <v>32</v>
      </c>
      <c r="Q48" s="15" t="s">
        <v>37</v>
      </c>
      <c r="R48" s="15">
        <v>0.32</v>
      </c>
      <c r="T48" s="15">
        <v>20</v>
      </c>
      <c r="U48" s="15">
        <v>42</v>
      </c>
      <c r="W48" s="15">
        <v>71</v>
      </c>
      <c r="X48" s="15">
        <v>1328</v>
      </c>
      <c r="Y48" s="16">
        <v>43466</v>
      </c>
      <c r="Z48" s="15" t="s">
        <v>1614</v>
      </c>
    </row>
  </sheetData>
  <autoFilter ref="A1:X37">
    <sortState ref="A2:X42">
      <sortCondition ref="G1:G42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topLeftCell="A39" workbookViewId="0">
      <selection activeCell="D40" sqref="D40"/>
    </sheetView>
  </sheetViews>
  <sheetFormatPr defaultColWidth="11.44140625" defaultRowHeight="15" x14ac:dyDescent="0.2"/>
  <sheetData>
    <row r="1" spans="1:2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</row>
    <row r="2" spans="1:24" x14ac:dyDescent="0.2">
      <c r="A2" t="s">
        <v>33</v>
      </c>
      <c r="B2" t="s">
        <v>705</v>
      </c>
      <c r="C2" t="s">
        <v>106</v>
      </c>
      <c r="D2" t="s">
        <v>84</v>
      </c>
      <c r="E2" t="s">
        <v>27</v>
      </c>
      <c r="F2" t="s">
        <v>631</v>
      </c>
      <c r="G2" t="s">
        <v>29</v>
      </c>
      <c r="J2" t="s">
        <v>35</v>
      </c>
      <c r="K2" t="s">
        <v>30</v>
      </c>
      <c r="L2" t="s">
        <v>36</v>
      </c>
      <c r="M2">
        <v>6</v>
      </c>
      <c r="N2">
        <v>26247201</v>
      </c>
      <c r="O2">
        <v>26247201</v>
      </c>
      <c r="P2" t="s">
        <v>32</v>
      </c>
      <c r="Q2" t="s">
        <v>37</v>
      </c>
      <c r="T2">
        <v>6</v>
      </c>
      <c r="U2">
        <v>42</v>
      </c>
      <c r="W2">
        <v>58</v>
      </c>
      <c r="X2">
        <v>1308</v>
      </c>
    </row>
    <row r="3" spans="1:24" x14ac:dyDescent="0.2">
      <c r="A3" t="s">
        <v>250</v>
      </c>
      <c r="B3" t="s">
        <v>706</v>
      </c>
      <c r="C3" t="s">
        <v>232</v>
      </c>
      <c r="D3" t="s">
        <v>707</v>
      </c>
      <c r="E3" t="s">
        <v>27</v>
      </c>
      <c r="F3" t="s">
        <v>708</v>
      </c>
      <c r="G3" t="s">
        <v>29</v>
      </c>
      <c r="I3">
        <v>1</v>
      </c>
      <c r="J3" t="s">
        <v>35</v>
      </c>
      <c r="K3" t="s">
        <v>30</v>
      </c>
      <c r="L3" t="s">
        <v>36</v>
      </c>
      <c r="M3">
        <v>6</v>
      </c>
      <c r="N3">
        <v>26247196</v>
      </c>
      <c r="O3">
        <v>26247196</v>
      </c>
      <c r="P3" t="s">
        <v>32</v>
      </c>
      <c r="Q3" t="s">
        <v>37</v>
      </c>
      <c r="T3">
        <v>26</v>
      </c>
      <c r="U3">
        <v>24</v>
      </c>
      <c r="X3">
        <v>1528</v>
      </c>
    </row>
    <row r="4" spans="1:24" x14ac:dyDescent="0.2">
      <c r="A4" t="s">
        <v>121</v>
      </c>
      <c r="B4" t="s">
        <v>709</v>
      </c>
      <c r="C4" t="s">
        <v>123</v>
      </c>
      <c r="D4" t="s">
        <v>103</v>
      </c>
      <c r="E4" t="s">
        <v>27</v>
      </c>
      <c r="F4" t="s">
        <v>710</v>
      </c>
      <c r="G4" t="s">
        <v>29</v>
      </c>
      <c r="I4">
        <v>1</v>
      </c>
      <c r="J4" t="s">
        <v>30</v>
      </c>
      <c r="K4" t="s">
        <v>125</v>
      </c>
      <c r="L4" t="s">
        <v>126</v>
      </c>
      <c r="M4">
        <v>6</v>
      </c>
      <c r="N4">
        <v>26247172</v>
      </c>
      <c r="O4">
        <v>26247172</v>
      </c>
      <c r="P4" t="s">
        <v>31</v>
      </c>
      <c r="Q4" t="s">
        <v>32</v>
      </c>
      <c r="X4">
        <v>164</v>
      </c>
    </row>
    <row r="5" spans="1:24" x14ac:dyDescent="0.2">
      <c r="A5" t="s">
        <v>634</v>
      </c>
      <c r="B5" t="s">
        <v>711</v>
      </c>
      <c r="C5" t="s">
        <v>712</v>
      </c>
      <c r="D5" t="s">
        <v>362</v>
      </c>
      <c r="E5" t="s">
        <v>27</v>
      </c>
      <c r="F5" t="s">
        <v>713</v>
      </c>
      <c r="G5" t="s">
        <v>29</v>
      </c>
      <c r="I5">
        <v>5</v>
      </c>
      <c r="J5" t="s">
        <v>30</v>
      </c>
      <c r="K5" t="s">
        <v>30</v>
      </c>
      <c r="L5" t="s">
        <v>638</v>
      </c>
      <c r="M5">
        <v>6</v>
      </c>
      <c r="N5">
        <v>26247163</v>
      </c>
      <c r="O5">
        <v>26247163</v>
      </c>
      <c r="P5" t="s">
        <v>31</v>
      </c>
      <c r="Q5" t="s">
        <v>38</v>
      </c>
      <c r="X5">
        <v>857</v>
      </c>
    </row>
    <row r="6" spans="1:24" x14ac:dyDescent="0.2">
      <c r="A6" t="s">
        <v>285</v>
      </c>
      <c r="B6" t="s">
        <v>714</v>
      </c>
      <c r="C6" t="s">
        <v>287</v>
      </c>
      <c r="D6" t="s">
        <v>362</v>
      </c>
      <c r="E6" t="s">
        <v>27</v>
      </c>
      <c r="F6" t="s">
        <v>713</v>
      </c>
      <c r="G6" t="s">
        <v>29</v>
      </c>
      <c r="I6">
        <v>5</v>
      </c>
      <c r="J6" t="s">
        <v>30</v>
      </c>
      <c r="K6" t="s">
        <v>30</v>
      </c>
      <c r="L6" t="s">
        <v>289</v>
      </c>
      <c r="M6">
        <v>6</v>
      </c>
      <c r="N6">
        <v>26247163</v>
      </c>
      <c r="O6">
        <v>26247163</v>
      </c>
      <c r="P6" t="s">
        <v>31</v>
      </c>
      <c r="Q6" t="s">
        <v>38</v>
      </c>
      <c r="T6">
        <v>20</v>
      </c>
      <c r="U6">
        <v>105</v>
      </c>
      <c r="W6">
        <v>132</v>
      </c>
      <c r="X6">
        <v>19</v>
      </c>
    </row>
    <row r="7" spans="1:24" x14ac:dyDescent="0.2">
      <c r="A7" t="s">
        <v>58</v>
      </c>
      <c r="B7" t="s">
        <v>715</v>
      </c>
      <c r="C7" t="s">
        <v>49</v>
      </c>
      <c r="D7" t="s">
        <v>362</v>
      </c>
      <c r="E7" t="s">
        <v>27</v>
      </c>
      <c r="F7" t="s">
        <v>713</v>
      </c>
      <c r="G7" t="s">
        <v>29</v>
      </c>
      <c r="I7">
        <v>5</v>
      </c>
      <c r="J7" t="s">
        <v>35</v>
      </c>
      <c r="K7" t="s">
        <v>61</v>
      </c>
      <c r="L7" t="s">
        <v>36</v>
      </c>
      <c r="M7">
        <v>6</v>
      </c>
      <c r="N7">
        <v>26247163</v>
      </c>
      <c r="O7">
        <v>26247163</v>
      </c>
      <c r="P7" t="s">
        <v>31</v>
      </c>
      <c r="Q7" t="s">
        <v>38</v>
      </c>
      <c r="X7">
        <v>772</v>
      </c>
    </row>
    <row r="8" spans="1:24" x14ac:dyDescent="0.2">
      <c r="A8" t="s">
        <v>356</v>
      </c>
      <c r="B8" t="s">
        <v>716</v>
      </c>
      <c r="C8" t="s">
        <v>358</v>
      </c>
      <c r="D8" t="s">
        <v>362</v>
      </c>
      <c r="E8" t="s">
        <v>27</v>
      </c>
      <c r="F8" t="s">
        <v>713</v>
      </c>
      <c r="G8" t="s">
        <v>29</v>
      </c>
      <c r="I8">
        <v>5</v>
      </c>
      <c r="J8" t="s">
        <v>35</v>
      </c>
      <c r="K8" t="s">
        <v>41</v>
      </c>
      <c r="L8" t="s">
        <v>68</v>
      </c>
      <c r="M8">
        <v>6</v>
      </c>
      <c r="N8">
        <v>26247163</v>
      </c>
      <c r="O8">
        <v>26247163</v>
      </c>
      <c r="P8" t="s">
        <v>31</v>
      </c>
      <c r="Q8" t="s">
        <v>38</v>
      </c>
      <c r="T8">
        <v>11</v>
      </c>
      <c r="U8">
        <v>22</v>
      </c>
      <c r="W8">
        <v>46</v>
      </c>
      <c r="X8">
        <v>5982</v>
      </c>
    </row>
    <row r="9" spans="1:24" x14ac:dyDescent="0.2">
      <c r="A9" t="s">
        <v>145</v>
      </c>
      <c r="B9" t="s">
        <v>717</v>
      </c>
      <c r="C9" t="s">
        <v>147</v>
      </c>
      <c r="D9" t="s">
        <v>512</v>
      </c>
      <c r="E9" t="s">
        <v>27</v>
      </c>
      <c r="F9" t="s">
        <v>718</v>
      </c>
      <c r="G9" t="s">
        <v>29</v>
      </c>
      <c r="J9" t="s">
        <v>35</v>
      </c>
      <c r="K9" t="s">
        <v>41</v>
      </c>
      <c r="L9" t="s">
        <v>94</v>
      </c>
      <c r="M9">
        <v>6</v>
      </c>
      <c r="N9">
        <v>26247148</v>
      </c>
      <c r="O9">
        <v>26247148</v>
      </c>
      <c r="P9" t="s">
        <v>32</v>
      </c>
      <c r="Q9" t="s">
        <v>37</v>
      </c>
      <c r="T9">
        <v>22</v>
      </c>
      <c r="U9">
        <v>78</v>
      </c>
      <c r="W9">
        <v>99</v>
      </c>
      <c r="X9">
        <v>7301</v>
      </c>
    </row>
    <row r="10" spans="1:24" x14ac:dyDescent="0.2">
      <c r="A10" t="s">
        <v>108</v>
      </c>
      <c r="B10" t="s">
        <v>719</v>
      </c>
      <c r="C10" t="s">
        <v>720</v>
      </c>
      <c r="D10" t="s">
        <v>636</v>
      </c>
      <c r="E10" t="s">
        <v>27</v>
      </c>
      <c r="F10" t="s">
        <v>721</v>
      </c>
      <c r="G10" t="s">
        <v>29</v>
      </c>
      <c r="J10" t="s">
        <v>35</v>
      </c>
      <c r="K10" t="s">
        <v>41</v>
      </c>
      <c r="L10" t="s">
        <v>112</v>
      </c>
      <c r="M10">
        <v>6</v>
      </c>
      <c r="N10">
        <v>26247147</v>
      </c>
      <c r="O10">
        <v>26247147</v>
      </c>
      <c r="P10" t="s">
        <v>31</v>
      </c>
      <c r="Q10" t="s">
        <v>38</v>
      </c>
      <c r="T10">
        <v>39</v>
      </c>
      <c r="U10">
        <v>97</v>
      </c>
      <c r="W10">
        <v>107</v>
      </c>
      <c r="X10">
        <v>2619</v>
      </c>
    </row>
    <row r="11" spans="1:24" x14ac:dyDescent="0.2">
      <c r="A11" t="s">
        <v>213</v>
      </c>
      <c r="B11" t="s">
        <v>722</v>
      </c>
      <c r="C11" t="s">
        <v>77</v>
      </c>
      <c r="D11" t="s">
        <v>723</v>
      </c>
      <c r="E11" t="s">
        <v>27</v>
      </c>
      <c r="F11" t="s">
        <v>724</v>
      </c>
      <c r="G11" t="s">
        <v>29</v>
      </c>
      <c r="J11" t="s">
        <v>35</v>
      </c>
      <c r="K11" t="s">
        <v>41</v>
      </c>
      <c r="L11" t="s">
        <v>94</v>
      </c>
      <c r="M11">
        <v>6</v>
      </c>
      <c r="N11">
        <v>26247145</v>
      </c>
      <c r="O11">
        <v>26247145</v>
      </c>
      <c r="P11" t="s">
        <v>38</v>
      </c>
      <c r="Q11" t="s">
        <v>31</v>
      </c>
      <c r="T11">
        <v>34</v>
      </c>
      <c r="U11">
        <v>41</v>
      </c>
      <c r="W11">
        <v>60</v>
      </c>
      <c r="X11">
        <v>107</v>
      </c>
    </row>
    <row r="12" spans="1:24" x14ac:dyDescent="0.2">
      <c r="A12" t="s">
        <v>52</v>
      </c>
      <c r="B12" t="s">
        <v>725</v>
      </c>
      <c r="C12" t="s">
        <v>53</v>
      </c>
      <c r="D12" t="s">
        <v>726</v>
      </c>
      <c r="E12" t="s">
        <v>27</v>
      </c>
      <c r="F12" t="s">
        <v>727</v>
      </c>
      <c r="G12" t="s">
        <v>29</v>
      </c>
      <c r="J12" t="s">
        <v>30</v>
      </c>
      <c r="K12" t="s">
        <v>30</v>
      </c>
      <c r="L12" t="s">
        <v>55</v>
      </c>
      <c r="M12">
        <v>6</v>
      </c>
      <c r="N12">
        <v>26247141</v>
      </c>
      <c r="O12">
        <v>26247141</v>
      </c>
      <c r="P12" t="s">
        <v>37</v>
      </c>
      <c r="Q12" t="s">
        <v>32</v>
      </c>
      <c r="X12">
        <v>1333</v>
      </c>
    </row>
    <row r="13" spans="1:24" x14ac:dyDescent="0.2">
      <c r="A13" t="s">
        <v>47</v>
      </c>
      <c r="B13" t="s">
        <v>728</v>
      </c>
      <c r="C13" t="s">
        <v>51</v>
      </c>
      <c r="D13" t="s">
        <v>729</v>
      </c>
      <c r="E13" t="s">
        <v>27</v>
      </c>
      <c r="F13" t="s">
        <v>730</v>
      </c>
      <c r="G13" t="s">
        <v>29</v>
      </c>
      <c r="I13">
        <v>1</v>
      </c>
      <c r="J13" t="s">
        <v>50</v>
      </c>
      <c r="K13" t="s">
        <v>50</v>
      </c>
      <c r="L13" t="s">
        <v>50</v>
      </c>
      <c r="M13">
        <v>6</v>
      </c>
      <c r="N13">
        <v>26247138</v>
      </c>
      <c r="O13">
        <v>26247138</v>
      </c>
      <c r="P13" t="s">
        <v>37</v>
      </c>
      <c r="Q13" t="s">
        <v>32</v>
      </c>
      <c r="T13">
        <v>29</v>
      </c>
      <c r="U13">
        <v>113</v>
      </c>
      <c r="W13">
        <v>135</v>
      </c>
      <c r="X13">
        <v>1107</v>
      </c>
    </row>
    <row r="14" spans="1:24" x14ac:dyDescent="0.2">
      <c r="A14" t="s">
        <v>52</v>
      </c>
      <c r="B14" t="s">
        <v>731</v>
      </c>
      <c r="C14" t="s">
        <v>53</v>
      </c>
      <c r="D14" t="s">
        <v>729</v>
      </c>
      <c r="E14" t="s">
        <v>27</v>
      </c>
      <c r="F14" t="s">
        <v>730</v>
      </c>
      <c r="G14" t="s">
        <v>29</v>
      </c>
      <c r="I14">
        <v>1</v>
      </c>
      <c r="J14" t="s">
        <v>30</v>
      </c>
      <c r="K14" t="s">
        <v>30</v>
      </c>
      <c r="L14" t="s">
        <v>55</v>
      </c>
      <c r="M14">
        <v>6</v>
      </c>
      <c r="N14">
        <v>26247138</v>
      </c>
      <c r="O14">
        <v>26247138</v>
      </c>
      <c r="P14" t="s">
        <v>37</v>
      </c>
      <c r="Q14" t="s">
        <v>32</v>
      </c>
      <c r="X14">
        <v>1081</v>
      </c>
    </row>
    <row r="15" spans="1:24" x14ac:dyDescent="0.2">
      <c r="A15" t="s">
        <v>285</v>
      </c>
      <c r="B15" t="s">
        <v>732</v>
      </c>
      <c r="C15" t="s">
        <v>287</v>
      </c>
      <c r="D15" t="s">
        <v>733</v>
      </c>
      <c r="E15" t="s">
        <v>27</v>
      </c>
      <c r="F15" t="s">
        <v>734</v>
      </c>
      <c r="G15" t="s">
        <v>29</v>
      </c>
      <c r="J15" t="s">
        <v>30</v>
      </c>
      <c r="K15" t="s">
        <v>30</v>
      </c>
      <c r="L15" t="s">
        <v>735</v>
      </c>
      <c r="M15">
        <v>6</v>
      </c>
      <c r="N15">
        <v>26247132</v>
      </c>
      <c r="O15">
        <v>26247132</v>
      </c>
      <c r="P15" t="s">
        <v>38</v>
      </c>
      <c r="Q15" t="s">
        <v>31</v>
      </c>
      <c r="T15">
        <v>14</v>
      </c>
      <c r="U15">
        <v>32</v>
      </c>
      <c r="W15">
        <v>60</v>
      </c>
      <c r="X15">
        <v>27</v>
      </c>
    </row>
    <row r="16" spans="1:24" x14ac:dyDescent="0.2">
      <c r="A16" t="s">
        <v>336</v>
      </c>
      <c r="B16" t="s">
        <v>337</v>
      </c>
      <c r="C16" t="s">
        <v>338</v>
      </c>
      <c r="D16" t="s">
        <v>130</v>
      </c>
      <c r="E16" t="s">
        <v>27</v>
      </c>
      <c r="F16" t="s">
        <v>736</v>
      </c>
      <c r="G16" t="s">
        <v>29</v>
      </c>
      <c r="J16" t="s">
        <v>35</v>
      </c>
      <c r="K16" t="s">
        <v>41</v>
      </c>
      <c r="L16" t="s">
        <v>36</v>
      </c>
      <c r="M16">
        <v>6</v>
      </c>
      <c r="N16">
        <v>26247128</v>
      </c>
      <c r="O16">
        <v>26247128</v>
      </c>
      <c r="P16" t="s">
        <v>37</v>
      </c>
      <c r="Q16" t="s">
        <v>38</v>
      </c>
      <c r="T16">
        <v>50</v>
      </c>
      <c r="U16">
        <v>205</v>
      </c>
      <c r="W16">
        <v>50</v>
      </c>
      <c r="X16">
        <v>14751</v>
      </c>
    </row>
    <row r="17" spans="1:24" x14ac:dyDescent="0.2">
      <c r="A17" t="s">
        <v>81</v>
      </c>
      <c r="B17" t="s">
        <v>639</v>
      </c>
      <c r="C17" t="s">
        <v>83</v>
      </c>
      <c r="D17" t="s">
        <v>133</v>
      </c>
      <c r="E17" t="s">
        <v>27</v>
      </c>
      <c r="F17" t="s">
        <v>737</v>
      </c>
      <c r="G17" t="s">
        <v>29</v>
      </c>
      <c r="J17" t="s">
        <v>35</v>
      </c>
      <c r="K17" t="s">
        <v>41</v>
      </c>
      <c r="L17" t="s">
        <v>68</v>
      </c>
      <c r="M17">
        <v>6</v>
      </c>
      <c r="N17">
        <v>26247124</v>
      </c>
      <c r="O17">
        <v>26247124</v>
      </c>
      <c r="P17" t="s">
        <v>32</v>
      </c>
      <c r="Q17" t="s">
        <v>31</v>
      </c>
      <c r="U17">
        <v>22</v>
      </c>
      <c r="W17">
        <v>30</v>
      </c>
      <c r="X17">
        <v>1809</v>
      </c>
    </row>
    <row r="18" spans="1:24" x14ac:dyDescent="0.2">
      <c r="A18" t="s">
        <v>144</v>
      </c>
      <c r="B18" t="s">
        <v>738</v>
      </c>
      <c r="C18" t="s">
        <v>106</v>
      </c>
      <c r="D18" t="s">
        <v>136</v>
      </c>
      <c r="E18" t="s">
        <v>27</v>
      </c>
      <c r="F18" t="s">
        <v>388</v>
      </c>
      <c r="G18" t="s">
        <v>29</v>
      </c>
      <c r="J18" t="s">
        <v>125</v>
      </c>
      <c r="K18" t="s">
        <v>30</v>
      </c>
      <c r="L18" t="s">
        <v>36</v>
      </c>
      <c r="M18">
        <v>6</v>
      </c>
      <c r="N18">
        <v>26247100</v>
      </c>
      <c r="O18">
        <v>26247100</v>
      </c>
      <c r="P18" t="s">
        <v>32</v>
      </c>
      <c r="Q18" t="s">
        <v>37</v>
      </c>
      <c r="X18">
        <v>231</v>
      </c>
    </row>
    <row r="19" spans="1:24" x14ac:dyDescent="0.2">
      <c r="A19" t="s">
        <v>52</v>
      </c>
      <c r="B19" t="s">
        <v>739</v>
      </c>
      <c r="C19" t="s">
        <v>53</v>
      </c>
      <c r="D19" t="s">
        <v>740</v>
      </c>
      <c r="E19" t="s">
        <v>27</v>
      </c>
      <c r="F19" t="s">
        <v>741</v>
      </c>
      <c r="G19" t="s">
        <v>29</v>
      </c>
      <c r="J19" t="s">
        <v>30</v>
      </c>
      <c r="K19" t="s">
        <v>30</v>
      </c>
      <c r="L19" t="s">
        <v>55</v>
      </c>
      <c r="M19">
        <v>6</v>
      </c>
      <c r="N19">
        <v>26247085</v>
      </c>
      <c r="O19">
        <v>26247085</v>
      </c>
      <c r="P19" t="s">
        <v>32</v>
      </c>
      <c r="Q19" t="s">
        <v>38</v>
      </c>
      <c r="X19">
        <v>244</v>
      </c>
    </row>
    <row r="20" spans="1:24" x14ac:dyDescent="0.2">
      <c r="A20" t="s">
        <v>220</v>
      </c>
      <c r="B20" t="s">
        <v>221</v>
      </c>
      <c r="C20" t="s">
        <v>45</v>
      </c>
      <c r="D20" t="s">
        <v>742</v>
      </c>
      <c r="E20" t="s">
        <v>27</v>
      </c>
      <c r="F20" t="s">
        <v>743</v>
      </c>
      <c r="G20" t="s">
        <v>29</v>
      </c>
      <c r="J20" t="s">
        <v>30</v>
      </c>
      <c r="K20" t="s">
        <v>30</v>
      </c>
      <c r="L20" t="s">
        <v>30</v>
      </c>
      <c r="M20">
        <v>6</v>
      </c>
      <c r="N20">
        <v>26247079</v>
      </c>
      <c r="O20">
        <v>26247079</v>
      </c>
      <c r="P20" t="s">
        <v>31</v>
      </c>
      <c r="Q20" t="s">
        <v>38</v>
      </c>
      <c r="U20">
        <v>428</v>
      </c>
      <c r="X20">
        <v>1005</v>
      </c>
    </row>
    <row r="21" spans="1:24" x14ac:dyDescent="0.2">
      <c r="A21" t="s">
        <v>356</v>
      </c>
      <c r="B21" t="s">
        <v>745</v>
      </c>
      <c r="C21" t="s">
        <v>746</v>
      </c>
      <c r="D21" t="s">
        <v>747</v>
      </c>
      <c r="E21" t="s">
        <v>27</v>
      </c>
      <c r="F21" t="s">
        <v>748</v>
      </c>
      <c r="G21" t="s">
        <v>29</v>
      </c>
      <c r="I21">
        <v>1</v>
      </c>
      <c r="J21" t="s">
        <v>35</v>
      </c>
      <c r="K21" t="s">
        <v>41</v>
      </c>
      <c r="L21" t="s">
        <v>68</v>
      </c>
      <c r="M21">
        <v>6</v>
      </c>
      <c r="N21">
        <v>26247065</v>
      </c>
      <c r="O21">
        <v>26247065</v>
      </c>
      <c r="P21" t="s">
        <v>32</v>
      </c>
      <c r="Q21" t="s">
        <v>31</v>
      </c>
      <c r="T21">
        <v>9</v>
      </c>
      <c r="U21">
        <v>25</v>
      </c>
      <c r="W21">
        <v>37</v>
      </c>
      <c r="X21">
        <v>29</v>
      </c>
    </row>
    <row r="22" spans="1:24" x14ac:dyDescent="0.2">
      <c r="A22" t="s">
        <v>33</v>
      </c>
      <c r="B22" t="s">
        <v>749</v>
      </c>
      <c r="C22" t="s">
        <v>34</v>
      </c>
      <c r="D22" t="s">
        <v>750</v>
      </c>
      <c r="E22" t="s">
        <v>27</v>
      </c>
      <c r="F22" t="s">
        <v>751</v>
      </c>
      <c r="G22" t="s">
        <v>29</v>
      </c>
      <c r="I22">
        <v>1</v>
      </c>
      <c r="J22" t="s">
        <v>35</v>
      </c>
      <c r="K22" t="s">
        <v>30</v>
      </c>
      <c r="L22" t="s">
        <v>36</v>
      </c>
      <c r="M22">
        <v>6</v>
      </c>
      <c r="N22">
        <v>26247051</v>
      </c>
      <c r="O22">
        <v>26247051</v>
      </c>
      <c r="P22" t="s">
        <v>38</v>
      </c>
      <c r="Q22" t="s">
        <v>37</v>
      </c>
      <c r="T22">
        <v>14</v>
      </c>
      <c r="U22">
        <v>43</v>
      </c>
      <c r="W22">
        <v>43</v>
      </c>
      <c r="X22">
        <v>73</v>
      </c>
    </row>
    <row r="23" spans="1:24" x14ac:dyDescent="0.2">
      <c r="A23" t="s">
        <v>250</v>
      </c>
      <c r="B23" t="s">
        <v>752</v>
      </c>
      <c r="C23" t="s">
        <v>252</v>
      </c>
      <c r="D23" t="s">
        <v>753</v>
      </c>
      <c r="E23" t="s">
        <v>27</v>
      </c>
      <c r="F23" t="s">
        <v>754</v>
      </c>
      <c r="G23" t="s">
        <v>29</v>
      </c>
      <c r="I23">
        <v>1</v>
      </c>
      <c r="J23" t="s">
        <v>35</v>
      </c>
      <c r="K23" t="s">
        <v>30</v>
      </c>
      <c r="L23" t="s">
        <v>36</v>
      </c>
      <c r="M23">
        <v>6</v>
      </c>
      <c r="N23">
        <v>26247052</v>
      </c>
      <c r="O23">
        <v>26247052</v>
      </c>
      <c r="P23" t="s">
        <v>37</v>
      </c>
      <c r="Q23" t="s">
        <v>32</v>
      </c>
      <c r="T23">
        <v>34</v>
      </c>
      <c r="U23">
        <v>29</v>
      </c>
      <c r="X23">
        <v>859</v>
      </c>
    </row>
    <row r="24" spans="1:24" x14ac:dyDescent="0.2">
      <c r="A24" t="s">
        <v>145</v>
      </c>
      <c r="B24" t="s">
        <v>755</v>
      </c>
      <c r="C24" t="s">
        <v>147</v>
      </c>
      <c r="D24" t="s">
        <v>544</v>
      </c>
      <c r="E24" t="s">
        <v>27</v>
      </c>
      <c r="F24" t="s">
        <v>756</v>
      </c>
      <c r="G24" t="s">
        <v>29</v>
      </c>
      <c r="J24" t="s">
        <v>35</v>
      </c>
      <c r="K24" t="s">
        <v>41</v>
      </c>
      <c r="L24" t="s">
        <v>94</v>
      </c>
      <c r="M24">
        <v>6</v>
      </c>
      <c r="N24">
        <v>26247049</v>
      </c>
      <c r="O24">
        <v>26247049</v>
      </c>
      <c r="P24" t="s">
        <v>31</v>
      </c>
      <c r="Q24" t="s">
        <v>38</v>
      </c>
      <c r="T24">
        <v>38</v>
      </c>
      <c r="U24">
        <v>134</v>
      </c>
      <c r="W24">
        <v>160</v>
      </c>
      <c r="X24">
        <v>3841</v>
      </c>
    </row>
    <row r="25" spans="1:24" x14ac:dyDescent="0.2">
      <c r="A25" t="s">
        <v>65</v>
      </c>
      <c r="B25" t="s">
        <v>757</v>
      </c>
      <c r="C25" t="s">
        <v>66</v>
      </c>
      <c r="D25" t="s">
        <v>758</v>
      </c>
      <c r="E25" t="s">
        <v>27</v>
      </c>
      <c r="F25" t="s">
        <v>759</v>
      </c>
      <c r="G25" t="s">
        <v>29</v>
      </c>
      <c r="J25" t="s">
        <v>35</v>
      </c>
      <c r="K25" t="s">
        <v>41</v>
      </c>
      <c r="L25" t="s">
        <v>68</v>
      </c>
      <c r="M25">
        <v>6</v>
      </c>
      <c r="N25">
        <v>26247039</v>
      </c>
      <c r="O25">
        <v>26247039</v>
      </c>
      <c r="P25" t="s">
        <v>31</v>
      </c>
      <c r="Q25" t="s">
        <v>38</v>
      </c>
      <c r="T25">
        <v>35</v>
      </c>
      <c r="U25">
        <v>5</v>
      </c>
      <c r="W25">
        <v>49</v>
      </c>
      <c r="X25">
        <v>1425</v>
      </c>
    </row>
    <row r="26" spans="1:24" x14ac:dyDescent="0.2">
      <c r="A26" t="s">
        <v>52</v>
      </c>
      <c r="B26" t="s">
        <v>760</v>
      </c>
      <c r="C26" t="s">
        <v>53</v>
      </c>
      <c r="D26" t="s">
        <v>761</v>
      </c>
      <c r="E26" t="s">
        <v>27</v>
      </c>
      <c r="F26" t="s">
        <v>762</v>
      </c>
      <c r="G26" t="s">
        <v>29</v>
      </c>
      <c r="I26">
        <v>1</v>
      </c>
      <c r="J26" t="s">
        <v>30</v>
      </c>
      <c r="K26" t="s">
        <v>30</v>
      </c>
      <c r="L26" t="s">
        <v>55</v>
      </c>
      <c r="M26">
        <v>6</v>
      </c>
      <c r="N26">
        <v>26247037</v>
      </c>
      <c r="O26">
        <v>26247037</v>
      </c>
      <c r="P26" t="s">
        <v>32</v>
      </c>
      <c r="Q26" t="s">
        <v>31</v>
      </c>
      <c r="X26">
        <v>141</v>
      </c>
    </row>
    <row r="27" spans="1:24" x14ac:dyDescent="0.2">
      <c r="A27" t="s">
        <v>65</v>
      </c>
      <c r="B27" t="s">
        <v>763</v>
      </c>
      <c r="C27" t="s">
        <v>66</v>
      </c>
      <c r="D27" t="s">
        <v>764</v>
      </c>
      <c r="E27" t="s">
        <v>27</v>
      </c>
      <c r="F27" t="s">
        <v>765</v>
      </c>
      <c r="G27" t="s">
        <v>29</v>
      </c>
      <c r="I27">
        <v>1</v>
      </c>
      <c r="J27" t="s">
        <v>35</v>
      </c>
      <c r="K27" t="s">
        <v>41</v>
      </c>
      <c r="L27" t="s">
        <v>68</v>
      </c>
      <c r="M27">
        <v>6</v>
      </c>
      <c r="N27">
        <v>26247036</v>
      </c>
      <c r="O27">
        <v>26247036</v>
      </c>
      <c r="P27" t="s">
        <v>31</v>
      </c>
      <c r="Q27" t="s">
        <v>38</v>
      </c>
      <c r="T27">
        <v>12</v>
      </c>
      <c r="U27">
        <v>37</v>
      </c>
      <c r="W27">
        <v>55</v>
      </c>
      <c r="X27">
        <v>1534</v>
      </c>
    </row>
    <row r="28" spans="1:24" x14ac:dyDescent="0.2">
      <c r="A28" t="s">
        <v>52</v>
      </c>
      <c r="B28" t="s">
        <v>586</v>
      </c>
      <c r="C28" t="s">
        <v>53</v>
      </c>
      <c r="D28" t="s">
        <v>766</v>
      </c>
      <c r="E28" t="s">
        <v>27</v>
      </c>
      <c r="F28" t="s">
        <v>767</v>
      </c>
      <c r="G28" t="s">
        <v>29</v>
      </c>
      <c r="I28">
        <v>1</v>
      </c>
      <c r="J28" t="s">
        <v>30</v>
      </c>
      <c r="K28" t="s">
        <v>30</v>
      </c>
      <c r="L28" t="s">
        <v>55</v>
      </c>
      <c r="M28">
        <v>6</v>
      </c>
      <c r="N28">
        <v>26247037</v>
      </c>
      <c r="O28">
        <v>26247037</v>
      </c>
      <c r="P28" t="s">
        <v>32</v>
      </c>
      <c r="Q28" t="s">
        <v>37</v>
      </c>
      <c r="X28">
        <v>1556</v>
      </c>
    </row>
    <row r="29" spans="1:24" x14ac:dyDescent="0.2">
      <c r="A29" t="s">
        <v>768</v>
      </c>
      <c r="B29" t="s">
        <v>769</v>
      </c>
      <c r="C29" t="s">
        <v>352</v>
      </c>
      <c r="D29" t="s">
        <v>770</v>
      </c>
      <c r="E29" t="s">
        <v>27</v>
      </c>
      <c r="F29" t="s">
        <v>771</v>
      </c>
      <c r="G29" t="s">
        <v>29</v>
      </c>
      <c r="J29" t="s">
        <v>30</v>
      </c>
      <c r="K29" t="s">
        <v>30</v>
      </c>
      <c r="L29" t="s">
        <v>55</v>
      </c>
      <c r="M29">
        <v>6</v>
      </c>
      <c r="N29">
        <v>26247034</v>
      </c>
      <c r="O29">
        <v>26247034</v>
      </c>
      <c r="P29" t="s">
        <v>31</v>
      </c>
      <c r="Q29" t="s">
        <v>32</v>
      </c>
      <c r="X29">
        <v>276</v>
      </c>
    </row>
    <row r="30" spans="1:24" x14ac:dyDescent="0.2">
      <c r="A30" t="s">
        <v>772</v>
      </c>
      <c r="B30">
        <v>9266994</v>
      </c>
      <c r="C30" t="s">
        <v>773</v>
      </c>
      <c r="D30" t="s">
        <v>193</v>
      </c>
      <c r="E30" t="s">
        <v>27</v>
      </c>
      <c r="F30" t="s">
        <v>774</v>
      </c>
      <c r="G30" t="s">
        <v>29</v>
      </c>
      <c r="J30" t="s">
        <v>30</v>
      </c>
      <c r="K30" t="s">
        <v>30</v>
      </c>
      <c r="L30" t="s">
        <v>775</v>
      </c>
      <c r="M30">
        <v>6</v>
      </c>
      <c r="N30">
        <v>26247025</v>
      </c>
      <c r="O30">
        <v>26247025</v>
      </c>
      <c r="P30" t="s">
        <v>31</v>
      </c>
      <c r="Q30" t="s">
        <v>38</v>
      </c>
      <c r="X30">
        <v>40</v>
      </c>
    </row>
    <row r="31" spans="1:24" x14ac:dyDescent="0.2">
      <c r="A31" t="s">
        <v>33</v>
      </c>
      <c r="B31" t="s">
        <v>776</v>
      </c>
      <c r="C31" t="s">
        <v>34</v>
      </c>
      <c r="D31" t="s">
        <v>777</v>
      </c>
      <c r="E31" t="s">
        <v>27</v>
      </c>
      <c r="F31" t="s">
        <v>778</v>
      </c>
      <c r="G31" t="s">
        <v>29</v>
      </c>
      <c r="I31">
        <v>1</v>
      </c>
      <c r="J31" t="s">
        <v>35</v>
      </c>
      <c r="K31" t="s">
        <v>30</v>
      </c>
      <c r="L31" t="s">
        <v>36</v>
      </c>
      <c r="M31">
        <v>6</v>
      </c>
      <c r="N31">
        <v>26247005</v>
      </c>
      <c r="O31">
        <v>26247005</v>
      </c>
      <c r="P31" t="s">
        <v>32</v>
      </c>
      <c r="Q31" t="s">
        <v>31</v>
      </c>
      <c r="T31">
        <v>22</v>
      </c>
      <c r="U31">
        <v>48</v>
      </c>
      <c r="W31">
        <v>52</v>
      </c>
      <c r="X31">
        <v>320</v>
      </c>
    </row>
    <row r="32" spans="1:24" x14ac:dyDescent="0.2">
      <c r="A32" t="s">
        <v>346</v>
      </c>
      <c r="B32">
        <v>587386</v>
      </c>
      <c r="C32" t="s">
        <v>53</v>
      </c>
      <c r="D32" t="s">
        <v>779</v>
      </c>
      <c r="E32" t="s">
        <v>27</v>
      </c>
      <c r="F32" t="s">
        <v>780</v>
      </c>
      <c r="G32" t="s">
        <v>29</v>
      </c>
      <c r="I32">
        <v>1</v>
      </c>
      <c r="J32" t="s">
        <v>30</v>
      </c>
      <c r="K32" t="s">
        <v>30</v>
      </c>
      <c r="L32" t="s">
        <v>349</v>
      </c>
      <c r="M32">
        <v>6</v>
      </c>
      <c r="N32">
        <v>26247006</v>
      </c>
      <c r="O32">
        <v>26247006</v>
      </c>
      <c r="P32" t="s">
        <v>37</v>
      </c>
      <c r="Q32" t="s">
        <v>31</v>
      </c>
      <c r="X32">
        <v>114</v>
      </c>
    </row>
    <row r="33" spans="1:26" x14ac:dyDescent="0.2">
      <c r="A33" t="s">
        <v>156</v>
      </c>
      <c r="B33" t="s">
        <v>781</v>
      </c>
      <c r="C33" t="s">
        <v>158</v>
      </c>
      <c r="D33" t="s">
        <v>782</v>
      </c>
      <c r="E33" t="s">
        <v>27</v>
      </c>
      <c r="F33" t="s">
        <v>783</v>
      </c>
      <c r="G33" t="s">
        <v>29</v>
      </c>
      <c r="I33">
        <v>1</v>
      </c>
      <c r="J33" t="s">
        <v>35</v>
      </c>
      <c r="K33" t="s">
        <v>30</v>
      </c>
      <c r="L33" t="s">
        <v>36</v>
      </c>
      <c r="M33">
        <v>6</v>
      </c>
      <c r="N33">
        <v>26247001</v>
      </c>
      <c r="O33">
        <v>26247001</v>
      </c>
      <c r="P33" t="s">
        <v>37</v>
      </c>
      <c r="Q33" t="s">
        <v>32</v>
      </c>
      <c r="U33">
        <v>10</v>
      </c>
      <c r="X33">
        <v>1681</v>
      </c>
    </row>
    <row r="34" spans="1:26" x14ac:dyDescent="0.2">
      <c r="A34" t="s">
        <v>372</v>
      </c>
      <c r="B34" t="s">
        <v>784</v>
      </c>
      <c r="C34" t="s">
        <v>338</v>
      </c>
      <c r="D34" t="s">
        <v>782</v>
      </c>
      <c r="E34" t="s">
        <v>27</v>
      </c>
      <c r="F34" t="s">
        <v>783</v>
      </c>
      <c r="G34" t="s">
        <v>29</v>
      </c>
      <c r="I34">
        <v>1</v>
      </c>
      <c r="J34" t="s">
        <v>35</v>
      </c>
      <c r="K34" t="s">
        <v>30</v>
      </c>
      <c r="L34" t="s">
        <v>373</v>
      </c>
      <c r="M34">
        <v>6</v>
      </c>
      <c r="N34">
        <v>26247001</v>
      </c>
      <c r="O34">
        <v>26247001</v>
      </c>
      <c r="P34" t="s">
        <v>37</v>
      </c>
      <c r="Q34" t="s">
        <v>32</v>
      </c>
      <c r="X34">
        <v>44</v>
      </c>
    </row>
    <row r="35" spans="1:26" x14ac:dyDescent="0.2">
      <c r="A35" t="s">
        <v>69</v>
      </c>
      <c r="B35" t="s">
        <v>785</v>
      </c>
      <c r="C35" t="s">
        <v>66</v>
      </c>
      <c r="D35" t="s">
        <v>782</v>
      </c>
      <c r="E35" t="s">
        <v>27</v>
      </c>
      <c r="F35" t="s">
        <v>783</v>
      </c>
      <c r="G35" t="s">
        <v>29</v>
      </c>
      <c r="I35">
        <v>1</v>
      </c>
      <c r="J35" t="s">
        <v>35</v>
      </c>
      <c r="K35" t="s">
        <v>41</v>
      </c>
      <c r="L35" t="s">
        <v>68</v>
      </c>
      <c r="M35">
        <v>6</v>
      </c>
      <c r="N35">
        <v>26247001</v>
      </c>
      <c r="O35">
        <v>26247001</v>
      </c>
      <c r="P35" t="s">
        <v>37</v>
      </c>
      <c r="Q35" t="s">
        <v>32</v>
      </c>
      <c r="X35">
        <v>170</v>
      </c>
    </row>
    <row r="36" spans="1:26" x14ac:dyDescent="0.2">
      <c r="A36" t="s">
        <v>213</v>
      </c>
      <c r="B36" t="s">
        <v>786</v>
      </c>
      <c r="C36" t="s">
        <v>77</v>
      </c>
      <c r="D36" t="s">
        <v>787</v>
      </c>
      <c r="E36" t="s">
        <v>27</v>
      </c>
      <c r="F36" t="s">
        <v>788</v>
      </c>
      <c r="G36" t="s">
        <v>29</v>
      </c>
      <c r="J36" t="s">
        <v>35</v>
      </c>
      <c r="K36" t="s">
        <v>41</v>
      </c>
      <c r="L36" t="s">
        <v>94</v>
      </c>
      <c r="M36">
        <v>6</v>
      </c>
      <c r="N36">
        <v>26246995</v>
      </c>
      <c r="O36">
        <v>26246995</v>
      </c>
      <c r="P36" t="s">
        <v>31</v>
      </c>
      <c r="Q36" t="s">
        <v>38</v>
      </c>
      <c r="T36">
        <v>120</v>
      </c>
      <c r="U36">
        <v>103</v>
      </c>
      <c r="W36">
        <v>82</v>
      </c>
      <c r="X36">
        <v>116</v>
      </c>
    </row>
    <row r="37" spans="1:26" x14ac:dyDescent="0.2">
      <c r="A37" t="s">
        <v>52</v>
      </c>
      <c r="B37" t="s">
        <v>789</v>
      </c>
      <c r="C37" t="s">
        <v>53</v>
      </c>
      <c r="D37" t="s">
        <v>787</v>
      </c>
      <c r="E37" t="s">
        <v>27</v>
      </c>
      <c r="F37" t="s">
        <v>788</v>
      </c>
      <c r="G37" t="s">
        <v>29</v>
      </c>
      <c r="J37" t="s">
        <v>30</v>
      </c>
      <c r="K37" t="s">
        <v>30</v>
      </c>
      <c r="L37" t="s">
        <v>55</v>
      </c>
      <c r="M37">
        <v>6</v>
      </c>
      <c r="N37">
        <v>26246995</v>
      </c>
      <c r="O37">
        <v>26246995</v>
      </c>
      <c r="P37" t="s">
        <v>31</v>
      </c>
      <c r="Q37" t="s">
        <v>38</v>
      </c>
      <c r="X37">
        <v>696</v>
      </c>
    </row>
    <row r="38" spans="1:26" x14ac:dyDescent="0.2">
      <c r="A38" t="s">
        <v>39</v>
      </c>
      <c r="B38" t="s">
        <v>790</v>
      </c>
      <c r="C38" t="s">
        <v>40</v>
      </c>
      <c r="D38" t="s">
        <v>791</v>
      </c>
      <c r="E38" t="s">
        <v>27</v>
      </c>
      <c r="F38" t="s">
        <v>792</v>
      </c>
      <c r="G38" t="s">
        <v>29</v>
      </c>
      <c r="J38" t="s">
        <v>35</v>
      </c>
      <c r="K38" t="s">
        <v>41</v>
      </c>
      <c r="L38" t="s">
        <v>793</v>
      </c>
      <c r="M38">
        <v>6</v>
      </c>
      <c r="N38">
        <v>26246971</v>
      </c>
      <c r="O38">
        <v>26246971</v>
      </c>
      <c r="P38" t="s">
        <v>32</v>
      </c>
      <c r="Q38" t="s">
        <v>37</v>
      </c>
      <c r="X38">
        <v>51</v>
      </c>
    </row>
    <row r="39" spans="1:26" x14ac:dyDescent="0.2">
      <c r="A39" t="s">
        <v>33</v>
      </c>
      <c r="B39" t="s">
        <v>794</v>
      </c>
      <c r="C39" t="s">
        <v>106</v>
      </c>
      <c r="D39" t="s">
        <v>795</v>
      </c>
      <c r="E39" t="s">
        <v>27</v>
      </c>
      <c r="F39" t="s">
        <v>796</v>
      </c>
      <c r="G39" t="s">
        <v>29</v>
      </c>
      <c r="I39">
        <v>2</v>
      </c>
      <c r="J39" t="s">
        <v>35</v>
      </c>
      <c r="K39" t="s">
        <v>30</v>
      </c>
      <c r="L39" t="s">
        <v>36</v>
      </c>
      <c r="M39">
        <v>6</v>
      </c>
      <c r="N39">
        <v>26246947</v>
      </c>
      <c r="O39">
        <v>26246947</v>
      </c>
      <c r="P39" t="s">
        <v>31</v>
      </c>
      <c r="Q39" t="s">
        <v>37</v>
      </c>
      <c r="T39">
        <v>15</v>
      </c>
      <c r="U39">
        <v>53</v>
      </c>
      <c r="W39">
        <v>73</v>
      </c>
      <c r="X39">
        <v>1256</v>
      </c>
    </row>
    <row r="40" spans="1:26" x14ac:dyDescent="0.2">
      <c r="A40" t="s">
        <v>65</v>
      </c>
      <c r="B40" t="s">
        <v>70</v>
      </c>
      <c r="C40" t="s">
        <v>66</v>
      </c>
      <c r="D40" t="s">
        <v>797</v>
      </c>
      <c r="E40" t="s">
        <v>27</v>
      </c>
      <c r="F40" t="s">
        <v>798</v>
      </c>
      <c r="G40" t="s">
        <v>29</v>
      </c>
      <c r="I40">
        <v>2</v>
      </c>
      <c r="J40" t="s">
        <v>35</v>
      </c>
      <c r="K40" t="s">
        <v>41</v>
      </c>
      <c r="L40" t="s">
        <v>68</v>
      </c>
      <c r="M40">
        <v>6</v>
      </c>
      <c r="N40">
        <v>26246947</v>
      </c>
      <c r="O40">
        <v>26246947</v>
      </c>
      <c r="P40" t="s">
        <v>31</v>
      </c>
      <c r="Q40" t="s">
        <v>38</v>
      </c>
      <c r="T40">
        <v>31</v>
      </c>
      <c r="U40">
        <v>46</v>
      </c>
      <c r="W40">
        <v>64</v>
      </c>
      <c r="X40">
        <v>1405</v>
      </c>
    </row>
    <row r="41" spans="1:26" x14ac:dyDescent="0.2">
      <c r="A41" t="s">
        <v>47</v>
      </c>
      <c r="B41" t="s">
        <v>799</v>
      </c>
      <c r="C41" t="s">
        <v>51</v>
      </c>
      <c r="D41" t="s">
        <v>797</v>
      </c>
      <c r="E41" t="s">
        <v>27</v>
      </c>
      <c r="F41" t="s">
        <v>798</v>
      </c>
      <c r="G41" t="s">
        <v>29</v>
      </c>
      <c r="I41">
        <v>2</v>
      </c>
      <c r="J41" t="s">
        <v>50</v>
      </c>
      <c r="K41" t="s">
        <v>50</v>
      </c>
      <c r="L41" t="s">
        <v>50</v>
      </c>
      <c r="M41">
        <v>6</v>
      </c>
      <c r="N41">
        <v>26246947</v>
      </c>
      <c r="O41">
        <v>26246947</v>
      </c>
      <c r="P41" t="s">
        <v>31</v>
      </c>
      <c r="Q41" t="s">
        <v>38</v>
      </c>
      <c r="T41">
        <v>41</v>
      </c>
      <c r="U41">
        <v>53</v>
      </c>
      <c r="W41">
        <v>129</v>
      </c>
      <c r="X41">
        <v>60</v>
      </c>
    </row>
    <row r="42" spans="1:26" x14ac:dyDescent="0.2">
      <c r="A42" t="s">
        <v>56</v>
      </c>
      <c r="B42" t="s">
        <v>800</v>
      </c>
      <c r="C42" t="s">
        <v>57</v>
      </c>
      <c r="D42" t="s">
        <v>801</v>
      </c>
      <c r="E42" t="s">
        <v>27</v>
      </c>
      <c r="F42" t="s">
        <v>802</v>
      </c>
      <c r="G42" t="s">
        <v>29</v>
      </c>
      <c r="J42" t="s">
        <v>35</v>
      </c>
      <c r="K42" t="s">
        <v>30</v>
      </c>
      <c r="L42" t="s">
        <v>36</v>
      </c>
      <c r="M42">
        <v>6</v>
      </c>
      <c r="N42">
        <v>26246938</v>
      </c>
      <c r="O42">
        <v>26246938</v>
      </c>
      <c r="P42" t="s">
        <v>31</v>
      </c>
      <c r="Q42" t="s">
        <v>38</v>
      </c>
      <c r="T42">
        <v>12</v>
      </c>
      <c r="U42">
        <v>44</v>
      </c>
      <c r="X42">
        <v>148</v>
      </c>
    </row>
    <row r="43" spans="1:26" x14ac:dyDescent="0.2">
      <c r="A43" t="s">
        <v>237</v>
      </c>
      <c r="B43" t="s">
        <v>803</v>
      </c>
      <c r="C43" t="s">
        <v>45</v>
      </c>
      <c r="D43" t="s">
        <v>804</v>
      </c>
      <c r="E43" t="s">
        <v>27</v>
      </c>
      <c r="F43" t="s">
        <v>805</v>
      </c>
      <c r="G43" t="s">
        <v>29</v>
      </c>
      <c r="I43">
        <v>1</v>
      </c>
      <c r="J43" t="s">
        <v>35</v>
      </c>
      <c r="K43" t="s">
        <v>125</v>
      </c>
      <c r="L43" t="s">
        <v>239</v>
      </c>
      <c r="M43">
        <v>6</v>
      </c>
      <c r="N43">
        <v>26246928</v>
      </c>
      <c r="O43">
        <v>26246928</v>
      </c>
      <c r="P43" t="s">
        <v>31</v>
      </c>
      <c r="Q43" t="s">
        <v>38</v>
      </c>
      <c r="X43">
        <v>13</v>
      </c>
    </row>
    <row r="44" spans="1:26" x14ac:dyDescent="0.2">
      <c r="A44" t="s">
        <v>634</v>
      </c>
      <c r="B44" t="s">
        <v>806</v>
      </c>
      <c r="C44" t="s">
        <v>807</v>
      </c>
      <c r="D44" t="s">
        <v>804</v>
      </c>
      <c r="E44" t="s">
        <v>27</v>
      </c>
      <c r="F44" t="s">
        <v>805</v>
      </c>
      <c r="G44" t="s">
        <v>29</v>
      </c>
      <c r="I44">
        <v>1</v>
      </c>
      <c r="J44" t="s">
        <v>30</v>
      </c>
      <c r="K44" t="s">
        <v>30</v>
      </c>
      <c r="L44" t="s">
        <v>638</v>
      </c>
      <c r="M44">
        <v>6</v>
      </c>
      <c r="N44">
        <v>26246928</v>
      </c>
      <c r="O44">
        <v>26246928</v>
      </c>
      <c r="P44" t="s">
        <v>31</v>
      </c>
      <c r="Q44" t="s">
        <v>38</v>
      </c>
      <c r="X44">
        <v>1374</v>
      </c>
    </row>
    <row r="45" spans="1:26" x14ac:dyDescent="0.2">
      <c r="A45" t="s">
        <v>47</v>
      </c>
      <c r="B45" t="s">
        <v>808</v>
      </c>
      <c r="C45" t="s">
        <v>51</v>
      </c>
      <c r="D45" t="s">
        <v>804</v>
      </c>
      <c r="E45" t="s">
        <v>27</v>
      </c>
      <c r="F45" t="s">
        <v>805</v>
      </c>
      <c r="G45" t="s">
        <v>29</v>
      </c>
      <c r="I45">
        <v>1</v>
      </c>
      <c r="J45" t="s">
        <v>50</v>
      </c>
      <c r="K45" t="s">
        <v>50</v>
      </c>
      <c r="L45" t="s">
        <v>50</v>
      </c>
      <c r="M45">
        <v>6</v>
      </c>
      <c r="N45">
        <v>26246928</v>
      </c>
      <c r="O45">
        <v>26246928</v>
      </c>
      <c r="P45" t="s">
        <v>31</v>
      </c>
      <c r="Q45" t="s">
        <v>38</v>
      </c>
      <c r="T45">
        <v>7</v>
      </c>
      <c r="U45">
        <v>70</v>
      </c>
      <c r="W45">
        <v>31</v>
      </c>
      <c r="X45">
        <v>926</v>
      </c>
    </row>
    <row r="46" spans="1:26" x14ac:dyDescent="0.2">
      <c r="A46" t="s">
        <v>246</v>
      </c>
      <c r="B46" t="s">
        <v>809</v>
      </c>
      <c r="C46" t="s">
        <v>80</v>
      </c>
      <c r="D46" t="s">
        <v>810</v>
      </c>
      <c r="E46" t="s">
        <v>27</v>
      </c>
      <c r="F46" t="s">
        <v>811</v>
      </c>
      <c r="G46" t="s">
        <v>29</v>
      </c>
      <c r="J46" t="s">
        <v>35</v>
      </c>
      <c r="K46" t="s">
        <v>30</v>
      </c>
      <c r="L46" t="s">
        <v>36</v>
      </c>
      <c r="M46">
        <v>6</v>
      </c>
      <c r="N46">
        <v>26246918</v>
      </c>
      <c r="O46">
        <v>26246918</v>
      </c>
      <c r="P46" t="s">
        <v>38</v>
      </c>
      <c r="Q46" t="s">
        <v>32</v>
      </c>
      <c r="X46">
        <v>101</v>
      </c>
    </row>
    <row r="47" spans="1:26" x14ac:dyDescent="0.2">
      <c r="A47" t="s">
        <v>213</v>
      </c>
      <c r="B47" t="s">
        <v>812</v>
      </c>
      <c r="C47" t="s">
        <v>77</v>
      </c>
      <c r="D47" t="s">
        <v>813</v>
      </c>
      <c r="E47" t="s">
        <v>27</v>
      </c>
      <c r="F47" t="s">
        <v>814</v>
      </c>
      <c r="G47" t="s">
        <v>29</v>
      </c>
      <c r="J47" t="s">
        <v>35</v>
      </c>
      <c r="K47" t="s">
        <v>41</v>
      </c>
      <c r="L47" t="s">
        <v>94</v>
      </c>
      <c r="M47">
        <v>6</v>
      </c>
      <c r="N47">
        <v>26246913</v>
      </c>
      <c r="O47">
        <v>26246913</v>
      </c>
      <c r="P47" t="s">
        <v>37</v>
      </c>
      <c r="Q47" t="s">
        <v>32</v>
      </c>
      <c r="T47">
        <v>40</v>
      </c>
      <c r="U47">
        <v>75</v>
      </c>
      <c r="W47">
        <v>138</v>
      </c>
      <c r="X47">
        <v>1290</v>
      </c>
    </row>
    <row r="48" spans="1:26" s="15" customFormat="1" x14ac:dyDescent="0.2">
      <c r="A48" s="15" t="s">
        <v>1184</v>
      </c>
      <c r="B48" s="15" t="s">
        <v>1529</v>
      </c>
      <c r="C48" s="15" t="s">
        <v>252</v>
      </c>
      <c r="D48" s="15" t="s">
        <v>1206</v>
      </c>
      <c r="E48" s="15" t="s">
        <v>27</v>
      </c>
      <c r="F48" s="15" t="s">
        <v>1530</v>
      </c>
      <c r="G48" s="15" t="s">
        <v>29</v>
      </c>
      <c r="H48" s="15" t="s">
        <v>1271</v>
      </c>
      <c r="I48" s="15">
        <v>1</v>
      </c>
      <c r="J48" s="15" t="s">
        <v>50</v>
      </c>
      <c r="K48" s="15" t="s">
        <v>50</v>
      </c>
      <c r="L48" s="15" t="s">
        <v>50</v>
      </c>
      <c r="M48" s="15">
        <v>6</v>
      </c>
      <c r="N48" s="15">
        <v>26247195</v>
      </c>
      <c r="O48" s="15">
        <v>26247195</v>
      </c>
      <c r="P48" s="15" t="s">
        <v>31</v>
      </c>
      <c r="Q48" s="15" t="s">
        <v>37</v>
      </c>
      <c r="R48" s="15">
        <v>0.09</v>
      </c>
      <c r="T48" s="15">
        <v>6</v>
      </c>
      <c r="U48" s="15">
        <v>59</v>
      </c>
      <c r="W48" s="15">
        <v>56</v>
      </c>
      <c r="X48" s="15">
        <v>1225</v>
      </c>
      <c r="Y48" s="16">
        <v>43466</v>
      </c>
      <c r="Z48" s="15" t="s">
        <v>1531</v>
      </c>
    </row>
    <row r="49" spans="1:26" s="15" customFormat="1" x14ac:dyDescent="0.2">
      <c r="A49" s="15" t="s">
        <v>1368</v>
      </c>
      <c r="B49" s="15" t="s">
        <v>1532</v>
      </c>
      <c r="C49" s="15" t="s">
        <v>57</v>
      </c>
      <c r="D49" s="15" t="s">
        <v>1206</v>
      </c>
      <c r="E49" s="15" t="s">
        <v>27</v>
      </c>
      <c r="F49" s="15" t="s">
        <v>1530</v>
      </c>
      <c r="G49" s="15" t="s">
        <v>29</v>
      </c>
      <c r="H49" s="15" t="s">
        <v>1271</v>
      </c>
      <c r="I49" s="15">
        <v>1</v>
      </c>
      <c r="J49" s="15" t="s">
        <v>50</v>
      </c>
      <c r="K49" s="15" t="s">
        <v>50</v>
      </c>
      <c r="L49" s="15" t="s">
        <v>50</v>
      </c>
      <c r="M49" s="15">
        <v>6</v>
      </c>
      <c r="N49" s="15">
        <v>26247195</v>
      </c>
      <c r="O49" s="15">
        <v>26247195</v>
      </c>
      <c r="P49" s="15" t="s">
        <v>31</v>
      </c>
      <c r="Q49" s="15" t="s">
        <v>37</v>
      </c>
      <c r="R49" s="15">
        <v>0.11</v>
      </c>
      <c r="T49" s="15">
        <v>4</v>
      </c>
      <c r="U49" s="15">
        <v>34</v>
      </c>
      <c r="W49" s="15">
        <v>56</v>
      </c>
      <c r="X49" s="15">
        <v>123</v>
      </c>
      <c r="Y49" s="16">
        <v>43466</v>
      </c>
      <c r="Z49" s="15" t="s">
        <v>1531</v>
      </c>
    </row>
    <row r="50" spans="1:26" s="15" customFormat="1" x14ac:dyDescent="0.2">
      <c r="A50" s="15" t="s">
        <v>1153</v>
      </c>
      <c r="B50" s="15" t="s">
        <v>1533</v>
      </c>
      <c r="C50" s="15" t="s">
        <v>358</v>
      </c>
      <c r="D50" s="15" t="s">
        <v>1117</v>
      </c>
      <c r="E50" s="15" t="s">
        <v>27</v>
      </c>
      <c r="F50" s="15" t="s">
        <v>1534</v>
      </c>
      <c r="G50" s="15" t="s">
        <v>29</v>
      </c>
      <c r="H50" s="15" t="s">
        <v>1233</v>
      </c>
      <c r="I50" s="15">
        <v>1</v>
      </c>
      <c r="J50" s="15" t="s">
        <v>50</v>
      </c>
      <c r="K50" s="15" t="s">
        <v>50</v>
      </c>
      <c r="L50" s="15" t="s">
        <v>50</v>
      </c>
      <c r="M50" s="15">
        <v>6</v>
      </c>
      <c r="N50" s="15">
        <v>26247195</v>
      </c>
      <c r="O50" s="15">
        <v>26247195</v>
      </c>
      <c r="P50" s="15" t="s">
        <v>31</v>
      </c>
      <c r="Q50" s="15" t="s">
        <v>38</v>
      </c>
      <c r="R50" s="15">
        <v>0.21</v>
      </c>
      <c r="T50" s="15">
        <v>6</v>
      </c>
      <c r="U50" s="15">
        <v>22</v>
      </c>
      <c r="W50" s="15">
        <v>41</v>
      </c>
      <c r="X50" s="15">
        <v>8318</v>
      </c>
      <c r="Y50" s="16">
        <v>43466</v>
      </c>
      <c r="Z50" s="15" t="s">
        <v>1535</v>
      </c>
    </row>
    <row r="51" spans="1:26" s="15" customFormat="1" x14ac:dyDescent="0.2">
      <c r="A51" s="15" t="s">
        <v>1153</v>
      </c>
      <c r="B51" s="15" t="s">
        <v>1536</v>
      </c>
      <c r="C51" s="15" t="s">
        <v>358</v>
      </c>
      <c r="D51" s="15" t="s">
        <v>1537</v>
      </c>
      <c r="E51" s="15" t="s">
        <v>27</v>
      </c>
      <c r="F51" s="15" t="s">
        <v>1538</v>
      </c>
      <c r="G51" s="15" t="s">
        <v>29</v>
      </c>
      <c r="H51" s="15" t="s">
        <v>1233</v>
      </c>
      <c r="J51" s="15" t="s">
        <v>50</v>
      </c>
      <c r="K51" s="15" t="s">
        <v>50</v>
      </c>
      <c r="L51" s="15" t="s">
        <v>50</v>
      </c>
      <c r="M51" s="15">
        <v>6</v>
      </c>
      <c r="N51" s="15">
        <v>26247135</v>
      </c>
      <c r="O51" s="15">
        <v>26247135</v>
      </c>
      <c r="P51" s="15" t="s">
        <v>31</v>
      </c>
      <c r="Q51" s="15" t="s">
        <v>38</v>
      </c>
      <c r="R51" s="15">
        <v>0.26</v>
      </c>
      <c r="T51" s="15">
        <v>8</v>
      </c>
      <c r="U51" s="15">
        <v>23</v>
      </c>
      <c r="W51" s="15">
        <v>23</v>
      </c>
      <c r="X51" s="15">
        <v>1281</v>
      </c>
      <c r="Y51" s="16">
        <v>43466</v>
      </c>
      <c r="Z51" s="15" t="s">
        <v>1539</v>
      </c>
    </row>
    <row r="52" spans="1:26" s="15" customFormat="1" x14ac:dyDescent="0.2">
      <c r="A52" s="15" t="s">
        <v>1153</v>
      </c>
      <c r="B52" s="15" t="s">
        <v>1154</v>
      </c>
      <c r="C52" s="15" t="s">
        <v>358</v>
      </c>
      <c r="D52" s="15" t="s">
        <v>257</v>
      </c>
      <c r="E52" s="15" t="s">
        <v>27</v>
      </c>
      <c r="F52" s="15" t="s">
        <v>1540</v>
      </c>
      <c r="G52" s="15" t="s">
        <v>29</v>
      </c>
      <c r="H52" s="15" t="s">
        <v>1233</v>
      </c>
      <c r="J52" s="15" t="s">
        <v>50</v>
      </c>
      <c r="K52" s="15" t="s">
        <v>50</v>
      </c>
      <c r="L52" s="15" t="s">
        <v>50</v>
      </c>
      <c r="M52" s="15">
        <v>6</v>
      </c>
      <c r="N52" s="15">
        <v>26247133</v>
      </c>
      <c r="O52" s="15">
        <v>26247133</v>
      </c>
      <c r="P52" s="15" t="s">
        <v>31</v>
      </c>
      <c r="Q52" s="15" t="s">
        <v>38</v>
      </c>
      <c r="R52" s="15">
        <v>0.37</v>
      </c>
      <c r="T52" s="15">
        <v>7</v>
      </c>
      <c r="U52" s="15">
        <v>12</v>
      </c>
      <c r="W52" s="15">
        <v>11</v>
      </c>
      <c r="X52" s="15">
        <v>10059</v>
      </c>
      <c r="Y52" s="16">
        <v>43466</v>
      </c>
      <c r="Z52" s="15" t="s">
        <v>1541</v>
      </c>
    </row>
    <row r="53" spans="1:26" s="15" customFormat="1" x14ac:dyDescent="0.2">
      <c r="A53" s="15" t="s">
        <v>1153</v>
      </c>
      <c r="B53" s="15" t="s">
        <v>716</v>
      </c>
      <c r="C53" s="15" t="s">
        <v>358</v>
      </c>
      <c r="D53" s="15" t="s">
        <v>1542</v>
      </c>
      <c r="E53" s="15" t="s">
        <v>27</v>
      </c>
      <c r="F53" s="15" t="s">
        <v>1543</v>
      </c>
      <c r="G53" s="15" t="s">
        <v>29</v>
      </c>
      <c r="H53" s="15" t="s">
        <v>1233</v>
      </c>
      <c r="J53" s="15" t="s">
        <v>50</v>
      </c>
      <c r="K53" s="15" t="s">
        <v>50</v>
      </c>
      <c r="L53" s="15" t="s">
        <v>50</v>
      </c>
      <c r="M53" s="15">
        <v>6</v>
      </c>
      <c r="N53" s="15">
        <v>26247129</v>
      </c>
      <c r="O53" s="15">
        <v>26247129</v>
      </c>
      <c r="P53" s="15" t="s">
        <v>38</v>
      </c>
      <c r="Q53" s="15" t="s">
        <v>32</v>
      </c>
      <c r="R53" s="15">
        <v>0.1</v>
      </c>
      <c r="T53" s="15">
        <v>4</v>
      </c>
      <c r="U53" s="15">
        <v>38</v>
      </c>
      <c r="W53" s="15">
        <v>49</v>
      </c>
      <c r="X53" s="15">
        <v>6855</v>
      </c>
      <c r="Y53" s="16">
        <v>43466</v>
      </c>
      <c r="Z53" s="15" t="s">
        <v>1544</v>
      </c>
    </row>
    <row r="54" spans="1:26" s="15" customFormat="1" x14ac:dyDescent="0.2">
      <c r="A54" s="15" t="s">
        <v>1153</v>
      </c>
      <c r="B54" s="15" t="s">
        <v>1545</v>
      </c>
      <c r="C54" s="15" t="s">
        <v>358</v>
      </c>
      <c r="D54" s="15" t="s">
        <v>1074</v>
      </c>
      <c r="E54" s="15" t="s">
        <v>27</v>
      </c>
      <c r="F54" s="15" t="s">
        <v>1546</v>
      </c>
      <c r="G54" s="15" t="s">
        <v>29</v>
      </c>
      <c r="H54" s="15" t="s">
        <v>1233</v>
      </c>
      <c r="I54" s="15">
        <v>1</v>
      </c>
      <c r="J54" s="15" t="s">
        <v>50</v>
      </c>
      <c r="K54" s="15" t="s">
        <v>50</v>
      </c>
      <c r="L54" s="15" t="s">
        <v>50</v>
      </c>
      <c r="M54" s="15">
        <v>6</v>
      </c>
      <c r="N54" s="15">
        <v>26247099</v>
      </c>
      <c r="O54" s="15">
        <v>26247099</v>
      </c>
      <c r="P54" s="15" t="s">
        <v>31</v>
      </c>
      <c r="Q54" s="15" t="s">
        <v>38</v>
      </c>
      <c r="R54" s="15">
        <v>0.39</v>
      </c>
      <c r="T54" s="15">
        <v>9</v>
      </c>
      <c r="U54" s="15">
        <v>14</v>
      </c>
      <c r="W54" s="15">
        <v>30</v>
      </c>
      <c r="X54" s="15">
        <v>9438</v>
      </c>
      <c r="Y54" s="16">
        <v>43466</v>
      </c>
      <c r="Z54" s="15" t="s">
        <v>1547</v>
      </c>
    </row>
    <row r="55" spans="1:26" s="15" customFormat="1" x14ac:dyDescent="0.2">
      <c r="A55" s="15" t="s">
        <v>1153</v>
      </c>
      <c r="B55" s="15" t="s">
        <v>1178</v>
      </c>
      <c r="C55" s="15" t="s">
        <v>358</v>
      </c>
      <c r="D55" s="15" t="s">
        <v>140</v>
      </c>
      <c r="E55" s="15" t="s">
        <v>27</v>
      </c>
      <c r="F55" s="15" t="s">
        <v>1548</v>
      </c>
      <c r="G55" s="15" t="s">
        <v>29</v>
      </c>
      <c r="H55" s="15" t="s">
        <v>1233</v>
      </c>
      <c r="J55" s="15" t="s">
        <v>50</v>
      </c>
      <c r="K55" s="15" t="s">
        <v>50</v>
      </c>
      <c r="L55" s="15" t="s">
        <v>50</v>
      </c>
      <c r="M55" s="15">
        <v>6</v>
      </c>
      <c r="N55" s="15">
        <v>26247096</v>
      </c>
      <c r="O55" s="15">
        <v>26247096</v>
      </c>
      <c r="P55" s="15" t="s">
        <v>31</v>
      </c>
      <c r="Q55" s="15" t="s">
        <v>38</v>
      </c>
      <c r="R55" s="15">
        <v>0.44</v>
      </c>
      <c r="T55" s="15">
        <v>14</v>
      </c>
      <c r="U55" s="15">
        <v>18</v>
      </c>
      <c r="W55" s="15">
        <v>40</v>
      </c>
      <c r="X55" s="15">
        <v>13874</v>
      </c>
      <c r="Y55" s="16">
        <v>43466</v>
      </c>
      <c r="Z55" s="15" t="s">
        <v>1549</v>
      </c>
    </row>
    <row r="56" spans="1:26" s="15" customFormat="1" x14ac:dyDescent="0.2">
      <c r="A56" s="15" t="s">
        <v>1184</v>
      </c>
      <c r="B56" s="15" t="s">
        <v>1550</v>
      </c>
      <c r="C56" s="15" t="s">
        <v>252</v>
      </c>
      <c r="D56" s="15" t="s">
        <v>657</v>
      </c>
      <c r="E56" s="15" t="s">
        <v>27</v>
      </c>
      <c r="F56" s="15" t="s">
        <v>1551</v>
      </c>
      <c r="G56" s="15" t="s">
        <v>29</v>
      </c>
      <c r="H56" s="15" t="s">
        <v>1271</v>
      </c>
      <c r="J56" s="15" t="s">
        <v>50</v>
      </c>
      <c r="K56" s="15" t="s">
        <v>50</v>
      </c>
      <c r="L56" s="15" t="s">
        <v>50</v>
      </c>
      <c r="M56" s="15">
        <v>6</v>
      </c>
      <c r="N56" s="15">
        <v>26247087</v>
      </c>
      <c r="O56" s="15">
        <v>26247087</v>
      </c>
      <c r="P56" s="15" t="s">
        <v>31</v>
      </c>
      <c r="Q56" s="15" t="s">
        <v>38</v>
      </c>
      <c r="R56" s="15">
        <v>0.21</v>
      </c>
      <c r="T56" s="15">
        <v>8</v>
      </c>
      <c r="U56" s="15">
        <v>30</v>
      </c>
      <c r="W56" s="15">
        <v>59</v>
      </c>
      <c r="X56" s="15">
        <v>4286</v>
      </c>
      <c r="Y56" s="16">
        <v>43466</v>
      </c>
      <c r="Z56" s="15" t="s">
        <v>1552</v>
      </c>
    </row>
    <row r="57" spans="1:26" s="15" customFormat="1" x14ac:dyDescent="0.2">
      <c r="A57" s="15" t="s">
        <v>1153</v>
      </c>
      <c r="B57" s="15" t="s">
        <v>1190</v>
      </c>
      <c r="C57" s="15" t="s">
        <v>358</v>
      </c>
      <c r="D57" s="15" t="s">
        <v>742</v>
      </c>
      <c r="E57" s="15" t="s">
        <v>27</v>
      </c>
      <c r="F57" s="15" t="s">
        <v>743</v>
      </c>
      <c r="G57" s="15" t="s">
        <v>29</v>
      </c>
      <c r="H57" s="15" t="s">
        <v>1233</v>
      </c>
      <c r="J57" s="15" t="s">
        <v>50</v>
      </c>
      <c r="K57" s="15" t="s">
        <v>50</v>
      </c>
      <c r="L57" s="15" t="s">
        <v>50</v>
      </c>
      <c r="M57" s="15">
        <v>6</v>
      </c>
      <c r="N57" s="15">
        <v>26247079</v>
      </c>
      <c r="O57" s="15">
        <v>26247079</v>
      </c>
      <c r="P57" s="15" t="s">
        <v>31</v>
      </c>
      <c r="Q57" s="15" t="s">
        <v>38</v>
      </c>
      <c r="R57" s="15">
        <v>0.35</v>
      </c>
      <c r="T57" s="15">
        <v>12</v>
      </c>
      <c r="U57" s="15">
        <v>22</v>
      </c>
      <c r="W57" s="15">
        <v>50</v>
      </c>
      <c r="X57" s="15">
        <v>12217</v>
      </c>
      <c r="Y57" s="16">
        <v>43466</v>
      </c>
      <c r="Z57" s="15" t="s">
        <v>1553</v>
      </c>
    </row>
    <row r="58" spans="1:26" s="15" customFormat="1" x14ac:dyDescent="0.2">
      <c r="A58" s="15" t="s">
        <v>1184</v>
      </c>
      <c r="B58" s="15" t="s">
        <v>1554</v>
      </c>
      <c r="C58" s="15" t="s">
        <v>252</v>
      </c>
      <c r="D58" s="15" t="s">
        <v>1555</v>
      </c>
      <c r="E58" s="15" t="s">
        <v>27</v>
      </c>
      <c r="F58" s="15" t="s">
        <v>1556</v>
      </c>
      <c r="G58" s="15" t="s">
        <v>29</v>
      </c>
      <c r="H58" s="15" t="s">
        <v>1246</v>
      </c>
      <c r="I58" s="15">
        <v>1</v>
      </c>
      <c r="J58" s="15" t="s">
        <v>50</v>
      </c>
      <c r="K58" s="15" t="s">
        <v>50</v>
      </c>
      <c r="L58" s="15" t="s">
        <v>50</v>
      </c>
      <c r="M58" s="15">
        <v>6</v>
      </c>
      <c r="N58" s="15">
        <v>26247036</v>
      </c>
      <c r="O58" s="15">
        <v>26247036</v>
      </c>
      <c r="P58" s="15" t="s">
        <v>31</v>
      </c>
      <c r="Q58" s="15" t="s">
        <v>37</v>
      </c>
      <c r="R58" s="15">
        <v>0.13</v>
      </c>
      <c r="T58" s="15">
        <v>5</v>
      </c>
      <c r="U58" s="15">
        <v>33</v>
      </c>
      <c r="W58" s="15">
        <v>44</v>
      </c>
      <c r="X58" s="15">
        <v>609</v>
      </c>
      <c r="Y58" s="16">
        <v>43466</v>
      </c>
      <c r="Z58" s="15" t="s">
        <v>1557</v>
      </c>
    </row>
    <row r="59" spans="1:26" s="15" customFormat="1" x14ac:dyDescent="0.2">
      <c r="A59" s="15" t="s">
        <v>1252</v>
      </c>
      <c r="B59" s="15" t="s">
        <v>1558</v>
      </c>
      <c r="C59" s="15" t="s">
        <v>252</v>
      </c>
      <c r="D59" s="15" t="s">
        <v>67</v>
      </c>
      <c r="E59" s="15" t="s">
        <v>27</v>
      </c>
      <c r="F59" s="15" t="s">
        <v>1559</v>
      </c>
      <c r="G59" s="15" t="s">
        <v>29</v>
      </c>
      <c r="J59" s="15" t="s">
        <v>30</v>
      </c>
      <c r="K59" s="15" t="s">
        <v>30</v>
      </c>
      <c r="L59" s="15" t="s">
        <v>30</v>
      </c>
      <c r="M59" s="15">
        <v>6</v>
      </c>
      <c r="N59" s="15">
        <v>26246997</v>
      </c>
      <c r="O59" s="15">
        <v>26246997</v>
      </c>
      <c r="P59" s="15" t="s">
        <v>32</v>
      </c>
      <c r="Q59" s="15" t="s">
        <v>37</v>
      </c>
      <c r="R59" s="15">
        <v>0.26</v>
      </c>
      <c r="T59" s="15">
        <v>46</v>
      </c>
      <c r="U59" s="15">
        <v>132</v>
      </c>
      <c r="X59" s="15">
        <v>708</v>
      </c>
      <c r="Y59" s="16">
        <v>43466</v>
      </c>
      <c r="Z59" s="15" t="s">
        <v>1560</v>
      </c>
    </row>
    <row r="60" spans="1:26" s="15" customFormat="1" x14ac:dyDescent="0.2">
      <c r="A60" s="15" t="s">
        <v>1561</v>
      </c>
      <c r="B60" s="15" t="s">
        <v>1562</v>
      </c>
      <c r="C60" s="15" t="s">
        <v>564</v>
      </c>
      <c r="D60" s="15" t="s">
        <v>1563</v>
      </c>
      <c r="E60" s="15" t="s">
        <v>27</v>
      </c>
      <c r="F60" s="15" t="s">
        <v>1564</v>
      </c>
      <c r="G60" s="15" t="s">
        <v>29</v>
      </c>
      <c r="H60" s="15" t="s">
        <v>1233</v>
      </c>
      <c r="J60" s="15" t="s">
        <v>50</v>
      </c>
      <c r="K60" s="15" t="s">
        <v>50</v>
      </c>
      <c r="L60" s="15" t="s">
        <v>50</v>
      </c>
      <c r="M60" s="15">
        <v>6</v>
      </c>
      <c r="N60" s="15">
        <v>26246994</v>
      </c>
      <c r="O60" s="15">
        <v>26246994</v>
      </c>
      <c r="P60" s="15" t="s">
        <v>37</v>
      </c>
      <c r="Q60" s="15" t="s">
        <v>32</v>
      </c>
      <c r="R60" s="15">
        <v>0.14000000000000001</v>
      </c>
      <c r="T60" s="15">
        <v>4</v>
      </c>
      <c r="U60" s="15">
        <v>24</v>
      </c>
      <c r="W60" s="15">
        <v>25</v>
      </c>
      <c r="X60" s="15">
        <v>38</v>
      </c>
      <c r="Y60" s="16">
        <v>43466</v>
      </c>
      <c r="Z60" s="15" t="s">
        <v>1565</v>
      </c>
    </row>
    <row r="61" spans="1:26" s="15" customFormat="1" x14ac:dyDescent="0.2">
      <c r="A61" s="15" t="s">
        <v>1144</v>
      </c>
      <c r="B61" s="15" t="s">
        <v>1566</v>
      </c>
      <c r="C61" s="15" t="s">
        <v>584</v>
      </c>
      <c r="D61" s="15" t="s">
        <v>1567</v>
      </c>
      <c r="E61" s="15" t="s">
        <v>27</v>
      </c>
      <c r="F61" s="15" t="s">
        <v>1568</v>
      </c>
      <c r="G61" s="15" t="s">
        <v>29</v>
      </c>
      <c r="H61" s="15" t="s">
        <v>1271</v>
      </c>
      <c r="I61" s="15">
        <v>1</v>
      </c>
      <c r="J61" s="15" t="s">
        <v>50</v>
      </c>
      <c r="K61" s="15" t="s">
        <v>50</v>
      </c>
      <c r="L61" s="15" t="s">
        <v>50</v>
      </c>
      <c r="M61" s="15">
        <v>6</v>
      </c>
      <c r="N61" s="15">
        <v>26246972</v>
      </c>
      <c r="O61" s="15">
        <v>26246972</v>
      </c>
      <c r="P61" s="15" t="s">
        <v>31</v>
      </c>
      <c r="Q61" s="15" t="s">
        <v>37</v>
      </c>
      <c r="R61" s="15">
        <v>0.52</v>
      </c>
      <c r="T61" s="15">
        <v>13</v>
      </c>
      <c r="U61" s="15">
        <v>12</v>
      </c>
      <c r="W61" s="15">
        <v>52</v>
      </c>
      <c r="X61" s="15">
        <v>44</v>
      </c>
      <c r="Y61" s="16">
        <v>43466</v>
      </c>
      <c r="Z61" s="15" t="s">
        <v>1569</v>
      </c>
    </row>
    <row r="62" spans="1:26" s="15" customFormat="1" x14ac:dyDescent="0.2">
      <c r="A62" s="15" t="s">
        <v>1153</v>
      </c>
      <c r="B62" s="15" t="s">
        <v>1570</v>
      </c>
      <c r="C62" s="15" t="s">
        <v>746</v>
      </c>
      <c r="D62" s="15" t="s">
        <v>1571</v>
      </c>
      <c r="E62" s="15" t="s">
        <v>27</v>
      </c>
      <c r="F62" s="15" t="s">
        <v>1572</v>
      </c>
      <c r="G62" s="15" t="s">
        <v>29</v>
      </c>
      <c r="H62" s="15" t="s">
        <v>1462</v>
      </c>
      <c r="J62" s="15" t="s">
        <v>50</v>
      </c>
      <c r="K62" s="15" t="s">
        <v>50</v>
      </c>
      <c r="L62" s="15" t="s">
        <v>50</v>
      </c>
      <c r="M62" s="15">
        <v>6</v>
      </c>
      <c r="N62" s="15">
        <v>26246970</v>
      </c>
      <c r="O62" s="15">
        <v>26246970</v>
      </c>
      <c r="P62" s="15" t="s">
        <v>31</v>
      </c>
      <c r="Q62" s="15" t="s">
        <v>32</v>
      </c>
      <c r="R62" s="15">
        <v>0.19</v>
      </c>
      <c r="T62" s="15">
        <v>7</v>
      </c>
      <c r="U62" s="15">
        <v>30</v>
      </c>
      <c r="W62" s="15">
        <v>39</v>
      </c>
      <c r="X62" s="15">
        <v>113</v>
      </c>
      <c r="Y62" s="16">
        <v>43466</v>
      </c>
      <c r="Z62" s="15" t="s">
        <v>1573</v>
      </c>
    </row>
    <row r="63" spans="1:26" s="15" customFormat="1" x14ac:dyDescent="0.2">
      <c r="A63" s="15" t="s">
        <v>1153</v>
      </c>
      <c r="B63" s="15" t="s">
        <v>1574</v>
      </c>
      <c r="C63" s="15" t="s">
        <v>358</v>
      </c>
      <c r="D63" s="15" t="s">
        <v>463</v>
      </c>
      <c r="E63" s="15" t="s">
        <v>27</v>
      </c>
      <c r="F63" s="15" t="s">
        <v>1575</v>
      </c>
      <c r="G63" s="15" t="s">
        <v>29</v>
      </c>
      <c r="H63" s="15" t="s">
        <v>1233</v>
      </c>
      <c r="I63" s="15">
        <v>1</v>
      </c>
      <c r="J63" s="15" t="s">
        <v>50</v>
      </c>
      <c r="K63" s="15" t="s">
        <v>50</v>
      </c>
      <c r="L63" s="15" t="s">
        <v>50</v>
      </c>
      <c r="M63" s="15">
        <v>6</v>
      </c>
      <c r="N63" s="15">
        <v>26246956</v>
      </c>
      <c r="O63" s="15">
        <v>26246956</v>
      </c>
      <c r="P63" s="15" t="s">
        <v>31</v>
      </c>
      <c r="Q63" s="15" t="s">
        <v>38</v>
      </c>
      <c r="R63" s="15">
        <v>0.47</v>
      </c>
      <c r="T63" s="15">
        <v>27</v>
      </c>
      <c r="U63" s="15">
        <v>30</v>
      </c>
      <c r="W63" s="15">
        <v>65</v>
      </c>
      <c r="X63" s="15">
        <v>4653</v>
      </c>
      <c r="Y63" s="16">
        <v>43466</v>
      </c>
      <c r="Z63" s="15" t="s">
        <v>1576</v>
      </c>
    </row>
    <row r="64" spans="1:26" s="15" customFormat="1" x14ac:dyDescent="0.2">
      <c r="A64" s="15" t="s">
        <v>1153</v>
      </c>
      <c r="B64" s="15" t="s">
        <v>1178</v>
      </c>
      <c r="C64" s="15" t="s">
        <v>358</v>
      </c>
      <c r="D64" s="15" t="s">
        <v>463</v>
      </c>
      <c r="E64" s="15" t="s">
        <v>27</v>
      </c>
      <c r="F64" s="15" t="s">
        <v>1575</v>
      </c>
      <c r="G64" s="15" t="s">
        <v>29</v>
      </c>
      <c r="H64" s="15" t="s">
        <v>1233</v>
      </c>
      <c r="I64" s="15">
        <v>1</v>
      </c>
      <c r="J64" s="15" t="s">
        <v>50</v>
      </c>
      <c r="K64" s="15" t="s">
        <v>50</v>
      </c>
      <c r="L64" s="15" t="s">
        <v>50</v>
      </c>
      <c r="M64" s="15">
        <v>6</v>
      </c>
      <c r="N64" s="15">
        <v>26246956</v>
      </c>
      <c r="O64" s="15">
        <v>26246956</v>
      </c>
      <c r="P64" s="15" t="s">
        <v>31</v>
      </c>
      <c r="Q64" s="15" t="s">
        <v>38</v>
      </c>
      <c r="R64" s="15">
        <v>0.14000000000000001</v>
      </c>
      <c r="T64" s="15">
        <v>8</v>
      </c>
      <c r="U64" s="15">
        <v>50</v>
      </c>
      <c r="W64" s="15">
        <v>68</v>
      </c>
      <c r="X64" s="15">
        <v>13874</v>
      </c>
      <c r="Y64" s="16">
        <v>43466</v>
      </c>
      <c r="Z64" s="15" t="s">
        <v>1576</v>
      </c>
    </row>
    <row r="65" spans="1:26" s="15" customFormat="1" x14ac:dyDescent="0.2">
      <c r="A65" s="15" t="s">
        <v>1443</v>
      </c>
      <c r="B65" s="15" t="s">
        <v>1577</v>
      </c>
      <c r="C65" s="15" t="s">
        <v>173</v>
      </c>
      <c r="D65" s="15" t="s">
        <v>797</v>
      </c>
      <c r="E65" s="15" t="s">
        <v>27</v>
      </c>
      <c r="F65" s="15" t="s">
        <v>798</v>
      </c>
      <c r="G65" s="15" t="s">
        <v>29</v>
      </c>
      <c r="H65" s="15" t="s">
        <v>1233</v>
      </c>
      <c r="I65" s="15">
        <v>2</v>
      </c>
      <c r="J65" s="15" t="s">
        <v>50</v>
      </c>
      <c r="K65" s="15" t="s">
        <v>50</v>
      </c>
      <c r="L65" s="15" t="s">
        <v>50</v>
      </c>
      <c r="M65" s="15">
        <v>6</v>
      </c>
      <c r="N65" s="15">
        <v>26246947</v>
      </c>
      <c r="O65" s="15">
        <v>26246947</v>
      </c>
      <c r="P65" s="15" t="s">
        <v>31</v>
      </c>
      <c r="Q65" s="15" t="s">
        <v>38</v>
      </c>
      <c r="R65" s="15">
        <v>0.3</v>
      </c>
      <c r="T65" s="15">
        <v>52</v>
      </c>
      <c r="U65" s="15">
        <v>122</v>
      </c>
      <c r="W65" s="15">
        <v>95</v>
      </c>
      <c r="X65" s="15">
        <v>8</v>
      </c>
      <c r="Y65" s="16">
        <v>43466</v>
      </c>
      <c r="Z65" s="15" t="s">
        <v>1578</v>
      </c>
    </row>
    <row r="66" spans="1:26" s="15" customFormat="1" x14ac:dyDescent="0.2">
      <c r="A66" s="15" t="s">
        <v>1184</v>
      </c>
      <c r="B66" s="15" t="s">
        <v>1579</v>
      </c>
      <c r="C66" s="15" t="s">
        <v>252</v>
      </c>
      <c r="D66" s="15" t="s">
        <v>687</v>
      </c>
      <c r="E66" s="15" t="s">
        <v>27</v>
      </c>
      <c r="F66" s="15" t="s">
        <v>1580</v>
      </c>
      <c r="G66" s="15" t="s">
        <v>29</v>
      </c>
      <c r="J66" s="15" t="s">
        <v>50</v>
      </c>
      <c r="K66" s="15" t="s">
        <v>50</v>
      </c>
      <c r="L66" s="15" t="s">
        <v>50</v>
      </c>
      <c r="M66" s="15">
        <v>6</v>
      </c>
      <c r="N66" s="15">
        <v>26246924</v>
      </c>
      <c r="O66" s="15">
        <v>26246924</v>
      </c>
      <c r="P66" s="15" t="s">
        <v>31</v>
      </c>
      <c r="Q66" s="15" t="s">
        <v>37</v>
      </c>
      <c r="R66" s="15">
        <v>0.14000000000000001</v>
      </c>
      <c r="T66" s="15">
        <v>5</v>
      </c>
      <c r="U66" s="15">
        <v>32</v>
      </c>
      <c r="W66" s="15">
        <v>46</v>
      </c>
      <c r="X66" s="15">
        <v>397</v>
      </c>
      <c r="Y66" s="16">
        <v>43466</v>
      </c>
      <c r="Z66" s="15" t="s">
        <v>1581</v>
      </c>
    </row>
    <row r="67" spans="1:26" s="15" customFormat="1" x14ac:dyDescent="0.2">
      <c r="A67" s="15" t="s">
        <v>1153</v>
      </c>
      <c r="B67" s="15" t="s">
        <v>1570</v>
      </c>
      <c r="C67" s="15" t="s">
        <v>746</v>
      </c>
      <c r="D67" s="15" t="s">
        <v>1582</v>
      </c>
      <c r="E67" s="15" t="s">
        <v>27</v>
      </c>
      <c r="F67" s="15" t="s">
        <v>1583</v>
      </c>
      <c r="G67" s="15" t="s">
        <v>29</v>
      </c>
      <c r="H67" s="15" t="s">
        <v>1462</v>
      </c>
      <c r="J67" s="15" t="s">
        <v>50</v>
      </c>
      <c r="K67" s="15" t="s">
        <v>50</v>
      </c>
      <c r="L67" s="15" t="s">
        <v>50</v>
      </c>
      <c r="M67" s="15">
        <v>6</v>
      </c>
      <c r="N67" s="15">
        <v>26246919</v>
      </c>
      <c r="O67" s="15">
        <v>26246919</v>
      </c>
      <c r="P67" s="15" t="s">
        <v>31</v>
      </c>
      <c r="Q67" s="15" t="s">
        <v>38</v>
      </c>
      <c r="R67" s="15">
        <v>0.28999999999999998</v>
      </c>
      <c r="T67" s="15">
        <v>8</v>
      </c>
      <c r="U67" s="15">
        <v>20</v>
      </c>
      <c r="W67" s="15">
        <v>28</v>
      </c>
      <c r="X67" s="15">
        <v>113</v>
      </c>
      <c r="Y67" s="16">
        <v>43466</v>
      </c>
      <c r="Z67" s="15" t="s">
        <v>1584</v>
      </c>
    </row>
    <row r="68" spans="1:26" s="15" customFormat="1" x14ac:dyDescent="0.2">
      <c r="A68" s="15" t="s">
        <v>1153</v>
      </c>
      <c r="B68" s="15" t="s">
        <v>1190</v>
      </c>
      <c r="C68" s="15" t="s">
        <v>358</v>
      </c>
      <c r="D68" s="15" t="s">
        <v>699</v>
      </c>
      <c r="E68" s="15" t="s">
        <v>27</v>
      </c>
      <c r="F68" s="15" t="s">
        <v>1585</v>
      </c>
      <c r="G68" s="15" t="s">
        <v>29</v>
      </c>
      <c r="H68" s="15" t="s">
        <v>1233</v>
      </c>
      <c r="J68" s="15" t="s">
        <v>50</v>
      </c>
      <c r="K68" s="15" t="s">
        <v>50</v>
      </c>
      <c r="L68" s="15" t="s">
        <v>50</v>
      </c>
      <c r="M68" s="15">
        <v>6</v>
      </c>
      <c r="N68" s="15">
        <v>26246917</v>
      </c>
      <c r="O68" s="15">
        <v>26246917</v>
      </c>
      <c r="P68" s="15" t="s">
        <v>38</v>
      </c>
      <c r="Q68" s="15" t="s">
        <v>31</v>
      </c>
      <c r="R68" s="15">
        <v>0.44</v>
      </c>
      <c r="T68" s="15">
        <v>16</v>
      </c>
      <c r="U68" s="15">
        <v>20</v>
      </c>
      <c r="W68" s="15">
        <v>51</v>
      </c>
      <c r="X68" s="15">
        <v>12217</v>
      </c>
      <c r="Y68" s="16">
        <v>43466</v>
      </c>
      <c r="Z68" s="15" t="s">
        <v>1586</v>
      </c>
    </row>
    <row r="69" spans="1:26" s="15" customFormat="1" x14ac:dyDescent="0.2">
      <c r="A69" s="15" t="s">
        <v>1587</v>
      </c>
      <c r="B69" s="15" t="s">
        <v>1588</v>
      </c>
      <c r="C69" s="15" t="s">
        <v>1589</v>
      </c>
      <c r="D69" s="15" t="s">
        <v>699</v>
      </c>
      <c r="E69" s="15" t="s">
        <v>27</v>
      </c>
      <c r="F69" s="15" t="s">
        <v>1585</v>
      </c>
      <c r="G69" s="15" t="s">
        <v>29</v>
      </c>
      <c r="J69" s="15" t="s">
        <v>35</v>
      </c>
      <c r="K69" s="15" t="s">
        <v>30</v>
      </c>
      <c r="L69" s="15" t="s">
        <v>1590</v>
      </c>
      <c r="M69" s="15">
        <v>6</v>
      </c>
      <c r="N69" s="15">
        <v>26246917</v>
      </c>
      <c r="O69" s="15">
        <v>26246917</v>
      </c>
      <c r="P69" s="15" t="s">
        <v>38</v>
      </c>
      <c r="Q69" s="15" t="s">
        <v>31</v>
      </c>
      <c r="R69" s="15">
        <v>0.15</v>
      </c>
      <c r="T69" s="15">
        <v>27</v>
      </c>
      <c r="U69" s="15">
        <v>150</v>
      </c>
      <c r="W69" s="15">
        <v>24</v>
      </c>
      <c r="X69" s="15">
        <v>68</v>
      </c>
      <c r="Y69" s="16">
        <v>43466</v>
      </c>
      <c r="Z69" s="15" t="s">
        <v>1586</v>
      </c>
    </row>
  </sheetData>
  <autoFilter ref="A1:X47">
    <sortState ref="A2:X48">
      <sortCondition ref="G1:G48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H4 Summary</vt:lpstr>
      <vt:lpstr>H4-dbSNP report</vt:lpstr>
      <vt:lpstr>HIST1H4A</vt:lpstr>
      <vt:lpstr>HIST1H4B</vt:lpstr>
      <vt:lpstr>HIST1H4C</vt:lpstr>
      <vt:lpstr>HIST1H4D</vt:lpstr>
      <vt:lpstr>HIST1H4E</vt:lpstr>
      <vt:lpstr>HIST1H4F</vt:lpstr>
      <vt:lpstr>HIST1H4G</vt:lpstr>
      <vt:lpstr>HIST1H4H</vt:lpstr>
      <vt:lpstr>HIST1H4I</vt:lpstr>
      <vt:lpstr>HIST1H4J</vt:lpstr>
      <vt:lpstr>HIST1H4K</vt:lpstr>
      <vt:lpstr>HIST1H4L</vt:lpstr>
      <vt:lpstr>HIST2H4A</vt:lpstr>
      <vt:lpstr>HIST4H4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Bennett</dc:creator>
  <cp:lastModifiedBy>Bennett, Richard Lynn, II</cp:lastModifiedBy>
  <dcterms:created xsi:type="dcterms:W3CDTF">2018-08-10T23:39:44Z</dcterms:created>
  <dcterms:modified xsi:type="dcterms:W3CDTF">2019-06-19T18:25:46Z</dcterms:modified>
</cp:coreProperties>
</file>